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206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<sst xmlns="http://schemas.openxmlformats.org/spreadsheetml/2006/main" count="238" uniqueCount="85">
  <si>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</si>
  <si>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</si>
  <si>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</si>
  <si>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</si>
  <si>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</si>
  <si>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</si>
  <si>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</si>
  <si>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</si>
  <si>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</si>
  <si>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</si>
  <si>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</si>
  <si>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</si>
  <si>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</si>
  <si>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</si>
  <si>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</si>
  <si>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</si>
  <si>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</si>
  <si>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</si>
  <si>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</si>
  <si>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</si>
  <si>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</si>
  <si>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</si>
  <si>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</si>
  <si>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</si>
  <si>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</si>
  <si>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</si>
  <si>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</si>
  <si>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</si>
  <si>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</si>
  <si>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</si>
  <si>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</si>
  <si>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</si>
  <si>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</si>
  <si>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</si>
  <si>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</si>
  <si>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</si>
  <si>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</si>
  <si>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</si>
  <si>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</si>
  <si>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</si>
  <si>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</si>
  <si>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</si>
  <si>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</si>
  <si>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</si>
  <si>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</si>
  <si>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</si>
  <si>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</si>
  <si>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</si>
  <si>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</si>
  <si>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</si>
  <si>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</si>
  <si>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</si>
  <si>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</si>
  <si>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</si>
  <si>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</si>
  <si>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</si>
  <si>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</si>
  <si>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THE DICTATOR</t>
  </si>
  <si>
    <t>DIKTATOR</t>
  </si>
  <si>
    <t>PAR</t>
  </si>
  <si>
    <t>SNOW WHITE AND THE HUNTSMAN</t>
  </si>
  <si>
    <t>SNEGULJČICA IN LOVEC</t>
  </si>
  <si>
    <t>THE FIVE-YEAR ENGAGEMENT</t>
  </si>
  <si>
    <t>PETLETNA ZAROKA</t>
  </si>
  <si>
    <t>MAGIC MIKE</t>
  </si>
  <si>
    <t>VROČI MIKE</t>
  </si>
  <si>
    <t>WB</t>
  </si>
  <si>
    <t>ICE AGE 4: CONTINENTAL DRIFT</t>
  </si>
  <si>
    <t>LEDENA DOBA 4: CELINSKI PREMIKI</t>
  </si>
  <si>
    <t>DIRTY GIRL</t>
  </si>
  <si>
    <t>MRHA</t>
  </si>
  <si>
    <t>AMAZING SPIDER-MAN 3D</t>
  </si>
  <si>
    <t>NEVERJETNI SPIDER-MAN 3D</t>
  </si>
  <si>
    <t>SEEKING JUSTICE</t>
  </si>
  <si>
    <t>V ISKANJU PRAVICE</t>
  </si>
  <si>
    <t>COMME UN CHEF</t>
  </si>
  <si>
    <t>KUHARSKI MOJSTER</t>
  </si>
  <si>
    <t>26 - Jul</t>
  </si>
  <si>
    <t>01 - Aug</t>
  </si>
  <si>
    <t>27 - Jul</t>
  </si>
  <si>
    <t>29 - Jul</t>
  </si>
  <si>
    <t>THE DARK KNIGHT RISES</t>
  </si>
  <si>
    <t>VZPON VITEZA TEME</t>
  </si>
  <si>
    <t>HYSTERIA</t>
  </si>
  <si>
    <t>HISTERIJA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</si>
</sst>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V13" sqref="V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79</v>
      </c>
      <c r="L4" s="20"/>
      <c r="M4" s="82" t="s">
        <v>80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77</v>
      </c>
      <c r="L5" s="7"/>
      <c r="M5" s="83" t="s">
        <v>78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41123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86" t="s">
        <v>81</v>
      </c>
      <c r="D14" s="86" t="s">
        <v>82</v>
      </c>
      <c r="E14" s="15" t="s">
        <v>66</v>
      </c>
      <c r="F14" s="15" t="s">
        <v>42</v>
      </c>
      <c r="G14" s="37">
        <v>1</v>
      </c>
      <c r="H14" s="37">
        <v>11</v>
      </c>
      <c r="I14" s="14">
        <v>40910</v>
      </c>
      <c r="J14" s="14"/>
      <c r="K14" s="14">
        <v>7781</v>
      </c>
      <c r="L14" s="14"/>
      <c r="M14" s="64"/>
      <c r="N14" s="14">
        <f>I14/H14</f>
        <v>3719.090909090909</v>
      </c>
      <c r="O14" s="73">
        <v>11</v>
      </c>
      <c r="P14" s="14">
        <v>89041</v>
      </c>
      <c r="Q14" s="14"/>
      <c r="R14" s="14">
        <v>19309</v>
      </c>
      <c r="S14" s="14"/>
      <c r="T14" s="64"/>
      <c r="U14" s="75">
        <v>599</v>
      </c>
      <c r="V14" s="14">
        <f>P14/O14</f>
        <v>8094.636363636364</v>
      </c>
      <c r="W14" s="75">
        <f>SUM(U14,P14)</f>
        <v>89640</v>
      </c>
      <c r="X14" s="75">
        <v>188</v>
      </c>
      <c r="Y14" s="76">
        <f>SUM(X14,R14)</f>
        <v>19497</v>
      </c>
    </row>
    <row r="15" spans="1:25" ht="12.75">
      <c r="A15" s="72">
        <v>2</v>
      </c>
      <c r="B15" s="72">
        <v>1</v>
      </c>
      <c r="C15" s="86" t="s">
        <v>67</v>
      </c>
      <c r="D15" s="86" t="s">
        <v>68</v>
      </c>
      <c r="E15" s="15" t="s">
        <v>49</v>
      </c>
      <c r="F15" s="15" t="s">
        <v>42</v>
      </c>
      <c r="G15" s="37">
        <v>4</v>
      </c>
      <c r="H15" s="37">
        <v>30</v>
      </c>
      <c r="I15" s="14">
        <v>28769</v>
      </c>
      <c r="J15" s="14">
        <v>88288</v>
      </c>
      <c r="K15" s="14">
        <v>5513</v>
      </c>
      <c r="L15" s="14">
        <v>16843</v>
      </c>
      <c r="M15" s="64">
        <f>(I15/J15*100)-100</f>
        <v>-67.41459768031896</v>
      </c>
      <c r="N15" s="14">
        <f>I15/H15</f>
        <v>958.9666666666667</v>
      </c>
      <c r="O15" s="37">
        <v>30</v>
      </c>
      <c r="P15" s="14">
        <v>64594</v>
      </c>
      <c r="Q15" s="14">
        <v>151710</v>
      </c>
      <c r="R15" s="14">
        <v>14066</v>
      </c>
      <c r="S15" s="14">
        <v>32364</v>
      </c>
      <c r="T15" s="64">
        <f>(P15/Q15*100)-100</f>
        <v>-57.422714389295365</v>
      </c>
      <c r="U15" s="94">
        <v>545586</v>
      </c>
      <c r="V15" s="14">
        <f>P15/O15</f>
        <v>2153.133333333333</v>
      </c>
      <c r="W15" s="75">
        <f>SUM(U15,P15)</f>
        <v>610180</v>
      </c>
      <c r="X15" s="75">
        <v>116491</v>
      </c>
      <c r="Y15" s="76">
        <f>SUM(X15,R15)</f>
        <v>130557</v>
      </c>
    </row>
    <row r="16" spans="1:25" ht="12.75">
      <c r="A16" s="72">
        <v>3</v>
      </c>
      <c r="B16" s="72">
        <v>2</v>
      </c>
      <c r="C16" s="4" t="s">
        <v>71</v>
      </c>
      <c r="D16" s="4" t="s">
        <v>72</v>
      </c>
      <c r="E16" s="15" t="s">
        <v>54</v>
      </c>
      <c r="F16" s="15" t="s">
        <v>53</v>
      </c>
      <c r="G16" s="37">
        <v>3</v>
      </c>
      <c r="H16" s="37">
        <v>14</v>
      </c>
      <c r="I16" s="24">
        <v>6570</v>
      </c>
      <c r="J16" s="24">
        <v>22778</v>
      </c>
      <c r="K16" s="24">
        <v>1286</v>
      </c>
      <c r="L16" s="24">
        <v>4074</v>
      </c>
      <c r="M16" s="64">
        <f>(I16/J16*100)-100</f>
        <v>-71.15637896215647</v>
      </c>
      <c r="N16" s="14">
        <f>I16/H16</f>
        <v>469.2857142857143</v>
      </c>
      <c r="O16" s="73">
        <v>14</v>
      </c>
      <c r="P16" s="22">
        <v>15340</v>
      </c>
      <c r="Q16" s="22">
        <v>41396</v>
      </c>
      <c r="R16" s="22">
        <v>3320</v>
      </c>
      <c r="S16" s="22">
        <v>8517</v>
      </c>
      <c r="T16" s="64">
        <f>(P16/Q16*100)-100</f>
        <v>-62.943279543917285</v>
      </c>
      <c r="U16" s="75">
        <v>91506</v>
      </c>
      <c r="V16" s="14">
        <f>P16/O16</f>
        <v>1095.7142857142858</v>
      </c>
      <c r="W16" s="75">
        <f>SUM(U16,P16)</f>
        <v>106846</v>
      </c>
      <c r="X16" s="75">
        <v>18676</v>
      </c>
      <c r="Y16" s="76">
        <f>SUM(X16,R16)</f>
        <v>21996</v>
      </c>
    </row>
    <row r="17" spans="1:25" ht="12.75">
      <c r="A17" s="72">
        <v>4</v>
      </c>
      <c r="B17" s="72">
        <v>3</v>
      </c>
      <c r="C17" s="4" t="s">
        <v>64</v>
      </c>
      <c r="D17" s="4" t="s">
        <v>65</v>
      </c>
      <c r="E17" s="15" t="s">
        <v>47</v>
      </c>
      <c r="F17" s="15" t="s">
        <v>48</v>
      </c>
      <c r="G17" s="37">
        <v>5</v>
      </c>
      <c r="H17" s="37">
        <v>4</v>
      </c>
      <c r="I17" s="92">
        <v>1819</v>
      </c>
      <c r="J17" s="92">
        <v>5816</v>
      </c>
      <c r="K17" s="95">
        <v>357</v>
      </c>
      <c r="L17" s="95">
        <v>1154</v>
      </c>
      <c r="M17" s="64">
        <f>(I17/J17*100)-100</f>
        <v>-68.7242090784044</v>
      </c>
      <c r="N17" s="14">
        <f>I17/H17</f>
        <v>454.75</v>
      </c>
      <c r="O17" s="73">
        <v>4</v>
      </c>
      <c r="P17" s="22">
        <v>4799</v>
      </c>
      <c r="Q17" s="22">
        <v>11677</v>
      </c>
      <c r="R17" s="22">
        <v>1172</v>
      </c>
      <c r="S17" s="22">
        <v>2677</v>
      </c>
      <c r="T17" s="64">
        <f>(P17/Q17*100)-100</f>
        <v>-58.902115269332874</v>
      </c>
      <c r="U17" s="75">
        <v>42606</v>
      </c>
      <c r="V17" s="14">
        <f>P17/O17</f>
        <v>1199.75</v>
      </c>
      <c r="W17" s="75">
        <f>SUM(U17,P17)</f>
        <v>47405</v>
      </c>
      <c r="X17" s="75">
        <v>9737</v>
      </c>
      <c r="Y17" s="76">
        <f>SUM(X17,R17)</f>
        <v>10909</v>
      </c>
    </row>
    <row r="18" spans="1:25" ht="13.5" customHeight="1">
      <c r="A18" s="72">
        <v>5</v>
      </c>
      <c r="B18" s="72">
        <v>4</v>
      </c>
      <c r="C18" s="4" t="s">
        <v>69</v>
      </c>
      <c r="D18" s="4" t="s">
        <v>70</v>
      </c>
      <c r="E18" s="15" t="s">
        <v>47</v>
      </c>
      <c r="F18" s="15" t="s">
        <v>36</v>
      </c>
      <c r="G18" s="37">
        <v>3</v>
      </c>
      <c r="H18" s="37">
        <v>6</v>
      </c>
      <c r="I18" s="14">
        <v>1283</v>
      </c>
      <c r="J18" s="14">
        <v>3975</v>
      </c>
      <c r="K18" s="96">
        <v>255</v>
      </c>
      <c r="L18" s="96">
        <v>796</v>
      </c>
      <c r="M18" s="64">
        <f>(I18/J18*100)-100</f>
        <v>-67.72327044025157</v>
      </c>
      <c r="N18" s="14">
        <f>I18/H18</f>
        <v>213.83333333333334</v>
      </c>
      <c r="O18" s="38">
        <v>6</v>
      </c>
      <c r="P18" s="14">
        <v>3241</v>
      </c>
      <c r="Q18" s="14">
        <v>7934</v>
      </c>
      <c r="R18" s="14">
        <v>786</v>
      </c>
      <c r="S18" s="14">
        <v>1875</v>
      </c>
      <c r="T18" s="64">
        <f>(P18/Q18*100)-100</f>
        <v>-59.150491555331485</v>
      </c>
      <c r="U18" s="75">
        <v>17679</v>
      </c>
      <c r="V18" s="14">
        <f>P18/O18</f>
        <v>540.1666666666666</v>
      </c>
      <c r="W18" s="75">
        <f>SUM(U18,P18)</f>
        <v>20920</v>
      </c>
      <c r="X18" s="75">
        <v>4118</v>
      </c>
      <c r="Y18" s="76">
        <f>SUM(X18,R18)</f>
        <v>4904</v>
      </c>
    </row>
    <row r="19" spans="1:25" ht="12.75">
      <c r="A19" s="72">
        <v>6</v>
      </c>
      <c r="B19" s="72">
        <v>5</v>
      </c>
      <c r="C19" s="4" t="s">
        <v>75</v>
      </c>
      <c r="D19" s="4" t="s">
        <v>76</v>
      </c>
      <c r="E19" s="15" t="s">
        <v>47</v>
      </c>
      <c r="F19" s="15" t="s">
        <v>42</v>
      </c>
      <c r="G19" s="37">
        <v>2</v>
      </c>
      <c r="H19" s="37">
        <v>2</v>
      </c>
      <c r="I19" s="24">
        <v>1405</v>
      </c>
      <c r="J19" s="24">
        <v>4351</v>
      </c>
      <c r="K19" s="14">
        <v>270</v>
      </c>
      <c r="L19" s="14">
        <v>835</v>
      </c>
      <c r="M19" s="64">
        <f>(I19/J19*100)-100</f>
        <v>-67.70857274189842</v>
      </c>
      <c r="N19" s="14">
        <f>I19/H19</f>
        <v>702.5</v>
      </c>
      <c r="O19" s="73">
        <v>2</v>
      </c>
      <c r="P19" s="14">
        <v>3077</v>
      </c>
      <c r="Q19" s="14">
        <v>7596</v>
      </c>
      <c r="R19" s="14">
        <v>634</v>
      </c>
      <c r="S19" s="14">
        <v>1625</v>
      </c>
      <c r="T19" s="64">
        <f>(P19/Q19*100)-100</f>
        <v>-59.49183780937336</v>
      </c>
      <c r="U19" s="75">
        <v>7596</v>
      </c>
      <c r="V19" s="14">
        <f>P19/O19</f>
        <v>1538.5</v>
      </c>
      <c r="W19" s="75">
        <f>SUM(U19,P19)</f>
        <v>10673</v>
      </c>
      <c r="X19" s="75">
        <v>1625</v>
      </c>
      <c r="Y19" s="76">
        <f>SUM(X19,R19)</f>
        <v>2259</v>
      </c>
    </row>
    <row r="20" spans="1:25" ht="12.75">
      <c r="A20" s="72">
        <v>7</v>
      </c>
      <c r="B20" s="72">
        <v>7</v>
      </c>
      <c r="C20" s="4" t="s">
        <v>57</v>
      </c>
      <c r="D20" s="4" t="s">
        <v>58</v>
      </c>
      <c r="E20" s="15" t="s">
        <v>59</v>
      </c>
      <c r="F20" s="15" t="s">
        <v>36</v>
      </c>
      <c r="G20" s="37">
        <v>11</v>
      </c>
      <c r="H20" s="37">
        <v>12</v>
      </c>
      <c r="I20" s="92">
        <v>1640</v>
      </c>
      <c r="J20" s="92">
        <v>3795</v>
      </c>
      <c r="K20" s="100">
        <v>353</v>
      </c>
      <c r="L20" s="100">
        <v>799</v>
      </c>
      <c r="M20" s="64">
        <f>(I20/J20*100)-100</f>
        <v>-56.78524374176548</v>
      </c>
      <c r="N20" s="14">
        <f>I20/H20</f>
        <v>136.66666666666666</v>
      </c>
      <c r="O20" s="73">
        <v>13</v>
      </c>
      <c r="P20" s="14">
        <v>2973</v>
      </c>
      <c r="Q20" s="14">
        <v>6301</v>
      </c>
      <c r="R20" s="14">
        <v>673</v>
      </c>
      <c r="S20" s="14">
        <v>1395</v>
      </c>
      <c r="T20" s="64">
        <f>(P20/Q20*100)-100</f>
        <v>-52.8170131725123</v>
      </c>
      <c r="U20" s="75">
        <v>320188</v>
      </c>
      <c r="V20" s="14">
        <f>P20/O20</f>
        <v>228.69230769230768</v>
      </c>
      <c r="W20" s="75">
        <f>SUM(U20,P20)</f>
        <v>323161</v>
      </c>
      <c r="X20" s="75">
        <v>72073</v>
      </c>
      <c r="Y20" s="76">
        <f>SUM(X20,R20)</f>
        <v>72746</v>
      </c>
    </row>
    <row r="21" spans="1:25" ht="12.75">
      <c r="A21" s="72">
        <v>8</v>
      </c>
      <c r="B21" s="72">
        <v>9</v>
      </c>
      <c r="C21" s="4" t="s">
        <v>55</v>
      </c>
      <c r="D21" s="4" t="s">
        <v>56</v>
      </c>
      <c r="E21" s="15" t="s">
        <v>47</v>
      </c>
      <c r="F21" s="15" t="s">
        <v>42</v>
      </c>
      <c r="G21" s="37">
        <v>12</v>
      </c>
      <c r="H21" s="37">
        <v>4</v>
      </c>
      <c r="I21" s="14">
        <v>1125</v>
      </c>
      <c r="J21" s="14">
        <v>2747</v>
      </c>
      <c r="K21" s="14">
        <v>223</v>
      </c>
      <c r="L21" s="14">
        <v>533</v>
      </c>
      <c r="M21" s="64">
        <f>(I21/J21*100)-100</f>
        <v>-59.04623225336731</v>
      </c>
      <c r="N21" s="14">
        <f>I21/H21</f>
        <v>281.25</v>
      </c>
      <c r="O21" s="73">
        <v>4</v>
      </c>
      <c r="P21" s="14">
        <v>2654</v>
      </c>
      <c r="Q21" s="14">
        <v>4838</v>
      </c>
      <c r="R21" s="14">
        <v>567</v>
      </c>
      <c r="S21" s="14">
        <v>1031</v>
      </c>
      <c r="T21" s="64">
        <f>(P21/Q21*100)-100</f>
        <v>-45.1426209177346</v>
      </c>
      <c r="U21" s="75">
        <v>58975</v>
      </c>
      <c r="V21" s="14">
        <f>P21/O21</f>
        <v>663.5</v>
      </c>
      <c r="W21" s="75">
        <f>SUM(U21,P21)</f>
        <v>61629</v>
      </c>
      <c r="X21" s="75">
        <v>12229</v>
      </c>
      <c r="Y21" s="76">
        <f>SUM(X21,R21)</f>
        <v>12796</v>
      </c>
    </row>
    <row r="22" spans="1:25" ht="12.75">
      <c r="A22" s="72">
        <v>9</v>
      </c>
      <c r="B22" s="72">
        <v>6</v>
      </c>
      <c r="C22" s="4" t="s">
        <v>62</v>
      </c>
      <c r="D22" s="4" t="s">
        <v>63</v>
      </c>
      <c r="E22" s="15" t="s">
        <v>46</v>
      </c>
      <c r="F22" s="15" t="s">
        <v>36</v>
      </c>
      <c r="G22" s="37">
        <v>7</v>
      </c>
      <c r="H22" s="37">
        <v>7</v>
      </c>
      <c r="I22" s="24">
        <v>1061</v>
      </c>
      <c r="J22" s="24">
        <v>4193</v>
      </c>
      <c r="K22" s="24">
        <v>215</v>
      </c>
      <c r="L22" s="24">
        <v>849</v>
      </c>
      <c r="M22" s="64">
        <f>(I22/J22*100)-100</f>
        <v>-74.69592177438588</v>
      </c>
      <c r="N22" s="14">
        <f>I22/H22</f>
        <v>151.57142857142858</v>
      </c>
      <c r="O22" s="73">
        <v>7</v>
      </c>
      <c r="P22" s="22">
        <v>2438</v>
      </c>
      <c r="Q22" s="22">
        <v>7242</v>
      </c>
      <c r="R22" s="22">
        <v>625</v>
      </c>
      <c r="S22" s="22">
        <v>1695</v>
      </c>
      <c r="T22" s="64">
        <f>(P22/Q22*100)-100</f>
        <v>-66.33526650096658</v>
      </c>
      <c r="U22" s="75">
        <v>49918</v>
      </c>
      <c r="V22" s="14">
        <f>P22/O22</f>
        <v>348.2857142857143</v>
      </c>
      <c r="W22" s="75">
        <f>SUM(U22,P22)</f>
        <v>52356</v>
      </c>
      <c r="X22" s="75">
        <v>11698</v>
      </c>
      <c r="Y22" s="76">
        <f>SUM(X22,R22)</f>
        <v>12323</v>
      </c>
    </row>
    <row r="23" spans="1:25" ht="12.75">
      <c r="A23" s="72">
        <v>10</v>
      </c>
      <c r="B23" s="72">
        <v>10</v>
      </c>
      <c r="C23" s="4" t="s">
        <v>60</v>
      </c>
      <c r="D23" s="4" t="s">
        <v>61</v>
      </c>
      <c r="E23" s="15" t="s">
        <v>46</v>
      </c>
      <c r="F23" s="15" t="s">
        <v>36</v>
      </c>
      <c r="G23" s="37">
        <v>9</v>
      </c>
      <c r="H23" s="37">
        <v>10</v>
      </c>
      <c r="I23" s="24">
        <v>1061</v>
      </c>
      <c r="J23" s="24">
        <v>2405</v>
      </c>
      <c r="K23" s="24">
        <v>215</v>
      </c>
      <c r="L23" s="24">
        <v>447</v>
      </c>
      <c r="M23" s="64">
        <f>(I23/J23*100)-100</f>
        <v>-55.88357588357588</v>
      </c>
      <c r="N23" s="14">
        <f>I23/H23</f>
        <v>106.1</v>
      </c>
      <c r="O23" s="38">
        <v>10</v>
      </c>
      <c r="P23" s="14">
        <v>2438</v>
      </c>
      <c r="Q23" s="14">
        <v>4034</v>
      </c>
      <c r="R23" s="14">
        <v>625</v>
      </c>
      <c r="S23" s="14">
        <v>819</v>
      </c>
      <c r="T23" s="64">
        <f>(P23/Q23*100)-100</f>
        <v>-39.56370847793753</v>
      </c>
      <c r="U23" s="75">
        <v>112461</v>
      </c>
      <c r="V23" s="14">
        <f>P23/O23</f>
        <v>243.8</v>
      </c>
      <c r="W23" s="75">
        <f>SUM(U23,P23)</f>
        <v>114899</v>
      </c>
      <c r="X23" s="77">
        <v>24414</v>
      </c>
      <c r="Y23" s="76">
        <f>SUM(X23,R23)</f>
        <v>25039</v>
      </c>
    </row>
    <row r="24" spans="1:25" ht="12.75">
      <c r="A24" s="72">
        <v>11</v>
      </c>
      <c r="B24" s="72">
        <v>11</v>
      </c>
      <c r="C24" s="4" t="s">
        <v>73</v>
      </c>
      <c r="D24" s="4" t="s">
        <v>74</v>
      </c>
      <c r="E24" s="15" t="s">
        <v>47</v>
      </c>
      <c r="F24" s="15" t="s">
        <v>48</v>
      </c>
      <c r="G24" s="37">
        <v>3</v>
      </c>
      <c r="H24" s="37">
        <v>2</v>
      </c>
      <c r="I24" s="24">
        <v>1090</v>
      </c>
      <c r="J24" s="24">
        <v>2734</v>
      </c>
      <c r="K24" s="24">
        <v>206</v>
      </c>
      <c r="L24" s="24">
        <v>515</v>
      </c>
      <c r="M24" s="64">
        <f>(I24/J24*100)-100</f>
        <v>-60.131675201170445</v>
      </c>
      <c r="N24" s="14">
        <f>I24/H24</f>
        <v>545</v>
      </c>
      <c r="O24" s="73">
        <v>2</v>
      </c>
      <c r="P24" s="14">
        <v>2233</v>
      </c>
      <c r="Q24" s="14">
        <v>3873</v>
      </c>
      <c r="R24" s="14">
        <v>495</v>
      </c>
      <c r="S24" s="14">
        <v>792</v>
      </c>
      <c r="T24" s="64">
        <f>(P24/Q24*100)-100</f>
        <v>-42.34443583785179</v>
      </c>
      <c r="U24" s="75">
        <v>8270</v>
      </c>
      <c r="V24" s="14">
        <f>P24/O24</f>
        <v>1116.5</v>
      </c>
      <c r="W24" s="75">
        <f>SUM(U24,P24)</f>
        <v>10503</v>
      </c>
      <c r="X24" s="77">
        <v>1680</v>
      </c>
      <c r="Y24" s="76">
        <f>SUM(X24,R24)</f>
        <v>2175</v>
      </c>
    </row>
    <row r="25" spans="1:25" ht="12.75" customHeight="1">
      <c r="A25" s="72">
        <v>12</v>
      </c>
      <c r="B25" s="72" t="s">
        <v>50</v>
      </c>
      <c r="C25" s="4" t="s">
        <v>83</v>
      </c>
      <c r="D25" s="4" t="s">
        <v>84</v>
      </c>
      <c r="E25" s="15" t="s">
        <v>47</v>
      </c>
      <c r="F25" s="15" t="s">
        <v>48</v>
      </c>
      <c r="G25" s="37">
        <v>1</v>
      </c>
      <c r="H25" s="37">
        <v>2</v>
      </c>
      <c r="I25" s="24">
        <v>1036</v>
      </c>
      <c r="J25" s="24"/>
      <c r="K25" s="24">
        <v>197</v>
      </c>
      <c r="L25" s="24"/>
      <c r="M25" s="64"/>
      <c r="N25" s="14">
        <f>I25/H25</f>
        <v>518</v>
      </c>
      <c r="O25" s="37">
        <v>2</v>
      </c>
      <c r="P25" s="14">
        <v>2182</v>
      </c>
      <c r="Q25" s="14"/>
      <c r="R25" s="24">
        <v>465</v>
      </c>
      <c r="S25" s="24"/>
      <c r="T25" s="64"/>
      <c r="U25" s="77"/>
      <c r="V25" s="14">
        <f>P25/O25</f>
        <v>1091</v>
      </c>
      <c r="W25" s="75">
        <f>SUM(U25,P25)</f>
        <v>2182</v>
      </c>
      <c r="X25" s="75"/>
      <c r="Y25" s="76">
        <f>SUM(X25,R25)</f>
        <v>465</v>
      </c>
    </row>
    <row r="26" spans="1:25" ht="12.75" customHeight="1">
      <c r="A26" s="72">
        <v>13</v>
      </c>
      <c r="B26" s="72">
        <v>14</v>
      </c>
      <c r="C26" s="4" t="s">
        <v>51</v>
      </c>
      <c r="D26" s="4" t="s">
        <v>52</v>
      </c>
      <c r="E26" s="15" t="s">
        <v>47</v>
      </c>
      <c r="F26" s="15" t="s">
        <v>48</v>
      </c>
      <c r="G26" s="37">
        <v>12</v>
      </c>
      <c r="H26" s="37">
        <v>4</v>
      </c>
      <c r="I26" s="14">
        <v>531</v>
      </c>
      <c r="J26" s="14">
        <v>749</v>
      </c>
      <c r="K26" s="14">
        <v>113</v>
      </c>
      <c r="L26" s="14">
        <v>161</v>
      </c>
      <c r="M26" s="64">
        <f>(I26/J26*100)-100</f>
        <v>-29.10547396528706</v>
      </c>
      <c r="N26" s="14">
        <f>I26/H26</f>
        <v>132.75</v>
      </c>
      <c r="O26" s="38">
        <v>4</v>
      </c>
      <c r="P26" s="14">
        <v>828</v>
      </c>
      <c r="Q26" s="14">
        <v>1001</v>
      </c>
      <c r="R26" s="14">
        <v>193</v>
      </c>
      <c r="S26" s="14">
        <v>243</v>
      </c>
      <c r="T26" s="64">
        <f>(P26/Q26*100)-100</f>
        <v>-17.282717282717286</v>
      </c>
      <c r="U26" s="77">
        <v>30956</v>
      </c>
      <c r="V26" s="14">
        <f>P26/O26</f>
        <v>207</v>
      </c>
      <c r="W26" s="75">
        <f>SUM(U26,P26)</f>
        <v>31784</v>
      </c>
      <c r="X26" s="75">
        <v>7029</v>
      </c>
      <c r="Y26" s="76">
        <f>SUM(X26,R26)</f>
        <v>7222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14"/>
      <c r="L27" s="14"/>
      <c r="M27" s="64"/>
      <c r="N27" s="14"/>
      <c r="O27" s="38"/>
      <c r="P27" s="14"/>
      <c r="Q27" s="14"/>
      <c r="R27" s="14"/>
      <c r="S27" s="14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97"/>
      <c r="L28" s="97"/>
      <c r="M28" s="64"/>
      <c r="N28" s="14"/>
      <c r="O28" s="73"/>
      <c r="P28" s="74"/>
      <c r="Q28" s="74"/>
      <c r="R28" s="74"/>
      <c r="S28" s="7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6"/>
      <c r="L29" s="96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108</v>
      </c>
      <c r="I34" s="31">
        <f>SUM(I14:I33)</f>
        <v>88300</v>
      </c>
      <c r="J34" s="31">
        <v>232940</v>
      </c>
      <c r="K34" s="31">
        <f>SUM(K14:K33)</f>
        <v>16984</v>
      </c>
      <c r="L34" s="31">
        <v>44683</v>
      </c>
      <c r="M34" s="68">
        <f>(I34/J34*100)-100</f>
        <v>-62.09324289516614</v>
      </c>
      <c r="N34" s="32">
        <f>I34/H34</f>
        <v>817.5925925925926</v>
      </c>
      <c r="O34" s="34">
        <f>SUM(O14:O33)</f>
        <v>109</v>
      </c>
      <c r="P34" s="31">
        <f>SUM(P14:P33)</f>
        <v>195838</v>
      </c>
      <c r="Q34" s="31">
        <v>348995</v>
      </c>
      <c r="R34" s="31">
        <f>SUM(R14:R33)</f>
        <v>42930</v>
      </c>
      <c r="S34" s="31">
        <v>70166</v>
      </c>
      <c r="T34" s="68">
        <f>(P34/Q34*100)-100</f>
        <v>-43.88515594779295</v>
      </c>
      <c r="U34" s="78">
        <f>SUM(U14:U33)</f>
        <v>1286340</v>
      </c>
      <c r="V34" s="32">
        <f>P34/O34</f>
        <v>1796.6788990825687</v>
      </c>
      <c r="W34" s="90">
        <f>SUM(U34,P34)</f>
        <v>1482178</v>
      </c>
      <c r="X34" s="79">
        <f>SUM(X14:X33)</f>
        <v>279958</v>
      </c>
      <c r="Y34" s="35">
        <f>SUM(Y14:Y33)</f>
        <v>322888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Jul</v>
      </c>
      <c r="L4" s="20"/>
      <c r="M4" s="62" t="str">
        <f>'WEEKLY COMPETITIVE REPORT'!M4</f>
        <v>29 -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26 - Jul</v>
      </c>
      <c r="L5" s="7"/>
      <c r="M5" s="63" t="str">
        <f>'WEEKLY COMPETITIVE REPORT'!M5</f>
        <v>01 -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41123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DARK KNIGHT RISES</v>
      </c>
      <c r="D14" s="4" t="str">
        <f>'WEEKLY COMPETITIVE REPORT'!D14</f>
        <v>VZPON VITEZA TEME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50807.25285643318</v>
      </c>
      <c r="J14" s="14">
        <f>'WEEKLY COMPETITIVE REPORT'!J14/Y4</f>
        <v>0</v>
      </c>
      <c r="K14" s="22">
        <f>'WEEKLY COMPETITIVE REPORT'!K14</f>
        <v>7781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4618.841168766653</v>
      </c>
      <c r="O14" s="37">
        <f>'WEEKLY COMPETITIVE REPORT'!O14</f>
        <v>11</v>
      </c>
      <c r="P14" s="14">
        <f>'WEEKLY COMPETITIVE REPORT'!P14/Y4</f>
        <v>110582.46398410332</v>
      </c>
      <c r="Q14" s="14">
        <f>'WEEKLY COMPETITIVE REPORT'!Q14/Y4</f>
        <v>0</v>
      </c>
      <c r="R14" s="22">
        <f>'WEEKLY COMPETITIVE REPORT'!R14</f>
        <v>19309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743.9145553899652</v>
      </c>
      <c r="V14" s="14">
        <f aca="true" t="shared" si="1" ref="V14:V20">P14/O14</f>
        <v>10052.95127128212</v>
      </c>
      <c r="W14" s="25">
        <f aca="true" t="shared" si="2" ref="W14:W20">P14+U14</f>
        <v>111326.37853949328</v>
      </c>
      <c r="X14" s="22">
        <f>'WEEKLY COMPETITIVE REPORT'!X14</f>
        <v>188</v>
      </c>
      <c r="Y14" s="56">
        <f>'WEEKLY COMPETITIVE REPORT'!Y14</f>
        <v>19497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ICE AGE 4: CONTINENTAL DRIFT</v>
      </c>
      <c r="D15" s="4" t="str">
        <f>'WEEKLY COMPETITIVE REPORT'!D15</f>
        <v>LEDENA DOBA 4: CELINSKI PREMIKI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4</v>
      </c>
      <c r="H15" s="37">
        <f>'WEEKLY COMPETITIVE REPORT'!H15</f>
        <v>30</v>
      </c>
      <c r="I15" s="14">
        <f>'WEEKLY COMPETITIVE REPORT'!I15/Y4</f>
        <v>35729.01142573274</v>
      </c>
      <c r="J15" s="14">
        <f>'WEEKLY COMPETITIVE REPORT'!J15/Y4</f>
        <v>109647.29259811227</v>
      </c>
      <c r="K15" s="22">
        <f>'WEEKLY COMPETITIVE REPORT'!K15</f>
        <v>5513</v>
      </c>
      <c r="L15" s="22">
        <f>'WEEKLY COMPETITIVE REPORT'!L15</f>
        <v>16843</v>
      </c>
      <c r="M15" s="64">
        <f>'WEEKLY COMPETITIVE REPORT'!M15</f>
        <v>-67.41459768031896</v>
      </c>
      <c r="N15" s="14">
        <f t="shared" si="0"/>
        <v>1190.9670475244245</v>
      </c>
      <c r="O15" s="37">
        <f>'WEEKLY COMPETITIVE REPORT'!O15</f>
        <v>30</v>
      </c>
      <c r="P15" s="14">
        <f>'WEEKLY COMPETITIVE REPORT'!P15/Y4</f>
        <v>80221.06308991555</v>
      </c>
      <c r="Q15" s="14">
        <f>'WEEKLY COMPETITIVE REPORT'!Q15/Y4</f>
        <v>188412.8166915052</v>
      </c>
      <c r="R15" s="22">
        <f>'WEEKLY COMPETITIVE REPORT'!R15</f>
        <v>14066</v>
      </c>
      <c r="S15" s="22">
        <f>'WEEKLY COMPETITIVE REPORT'!S15</f>
        <v>32364</v>
      </c>
      <c r="T15" s="64">
        <f>'WEEKLY COMPETITIVE REPORT'!T15</f>
        <v>-57.422714389295365</v>
      </c>
      <c r="U15" s="14">
        <f>'WEEKLY COMPETITIVE REPORT'!U15/Y4</f>
        <v>677578.2414307004</v>
      </c>
      <c r="V15" s="14">
        <f t="shared" si="1"/>
        <v>2674.035436330518</v>
      </c>
      <c r="W15" s="25">
        <f t="shared" si="2"/>
        <v>757799.304520616</v>
      </c>
      <c r="X15" s="22">
        <f>'WEEKLY COMPETITIVE REPORT'!X15</f>
        <v>116491</v>
      </c>
      <c r="Y15" s="56">
        <f>'WEEKLY COMPETITIVE REPORT'!Y15</f>
        <v>130557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AMAZING SPIDER-MAN 3D</v>
      </c>
      <c r="D16" s="4" t="str">
        <f>'WEEKLY COMPETITIVE REPORT'!D16</f>
        <v>NEVERJETNI SPIDER-MAN 3D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3</v>
      </c>
      <c r="H16" s="37">
        <f>'WEEKLY COMPETITIVE REPORT'!H16</f>
        <v>14</v>
      </c>
      <c r="I16" s="14">
        <f>'WEEKLY COMPETITIVE REPORT'!I16/Y4</f>
        <v>8159.463487332339</v>
      </c>
      <c r="J16" s="14">
        <f>'WEEKLY COMPETITIVE REPORT'!J16/Y4</f>
        <v>28288.623944361647</v>
      </c>
      <c r="K16" s="22">
        <f>'WEEKLY COMPETITIVE REPORT'!K16</f>
        <v>1286</v>
      </c>
      <c r="L16" s="22">
        <f>'WEEKLY COMPETITIVE REPORT'!L16</f>
        <v>4074</v>
      </c>
      <c r="M16" s="64">
        <f>'WEEKLY COMPETITIVE REPORT'!M16</f>
        <v>-71.15637896215647</v>
      </c>
      <c r="N16" s="14">
        <f t="shared" si="0"/>
        <v>582.8188205237385</v>
      </c>
      <c r="O16" s="37">
        <f>'WEEKLY COMPETITIVE REPORT'!O16</f>
        <v>14</v>
      </c>
      <c r="P16" s="14">
        <f>'WEEKLY COMPETITIVE REPORT'!P16/Y4</f>
        <v>19051.16741182315</v>
      </c>
      <c r="Q16" s="14">
        <f>'WEEKLY COMPETITIVE REPORT'!Q16/Y4</f>
        <v>51410.82960755092</v>
      </c>
      <c r="R16" s="22">
        <f>'WEEKLY COMPETITIVE REPORT'!R16</f>
        <v>3320</v>
      </c>
      <c r="S16" s="22">
        <f>'WEEKLY COMPETITIVE REPORT'!S16</f>
        <v>8517</v>
      </c>
      <c r="T16" s="64">
        <f>'WEEKLY COMPETITIVE REPORT'!T16</f>
        <v>-62.943279543917285</v>
      </c>
      <c r="U16" s="14">
        <f>'WEEKLY COMPETITIVE REPORT'!U16/Y4</f>
        <v>113643.81520119225</v>
      </c>
      <c r="V16" s="14">
        <f t="shared" si="1"/>
        <v>1360.797672273082</v>
      </c>
      <c r="W16" s="25">
        <f t="shared" si="2"/>
        <v>132694.9826130154</v>
      </c>
      <c r="X16" s="22">
        <f>'WEEKLY COMPETITIVE REPORT'!X16</f>
        <v>18676</v>
      </c>
      <c r="Y16" s="56">
        <f>'WEEKLY COMPETITIVE REPORT'!Y16</f>
        <v>21996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MAGIC MIKE</v>
      </c>
      <c r="D17" s="4" t="str">
        <f>'WEEKLY COMPETITIVE REPORT'!D17</f>
        <v>VROČI MIKE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5</v>
      </c>
      <c r="H17" s="37">
        <f>'WEEKLY COMPETITIVE REPORT'!H17</f>
        <v>4</v>
      </c>
      <c r="I17" s="14">
        <f>'WEEKLY COMPETITIVE REPORT'!I17/Y4</f>
        <v>2259.0660705414803</v>
      </c>
      <c r="J17" s="14">
        <f>'WEEKLY COMPETITIVE REPORT'!J17/Y4</f>
        <v>7223.050173869846</v>
      </c>
      <c r="K17" s="22">
        <f>'WEEKLY COMPETITIVE REPORT'!K17</f>
        <v>357</v>
      </c>
      <c r="L17" s="22">
        <f>'WEEKLY COMPETITIVE REPORT'!L17</f>
        <v>1154</v>
      </c>
      <c r="M17" s="64">
        <f>'WEEKLY COMPETITIVE REPORT'!M17</f>
        <v>-68.7242090784044</v>
      </c>
      <c r="N17" s="14">
        <f t="shared" si="0"/>
        <v>564.7665176353701</v>
      </c>
      <c r="O17" s="37">
        <f>'WEEKLY COMPETITIVE REPORT'!O17</f>
        <v>4</v>
      </c>
      <c r="P17" s="14">
        <f>'WEEKLY COMPETITIVE REPORT'!P17/Y4</f>
        <v>5960.009935419771</v>
      </c>
      <c r="Q17" s="14">
        <f>'WEEKLY COMPETITIVE REPORT'!Q17/Y4</f>
        <v>14501.987083954296</v>
      </c>
      <c r="R17" s="22">
        <f>'WEEKLY COMPETITIVE REPORT'!R17</f>
        <v>1172</v>
      </c>
      <c r="S17" s="22">
        <f>'WEEKLY COMPETITIVE REPORT'!S17</f>
        <v>2677</v>
      </c>
      <c r="T17" s="64">
        <f>'WEEKLY COMPETITIVE REPORT'!T17</f>
        <v>-58.902115269332874</v>
      </c>
      <c r="U17" s="14">
        <f>'WEEKLY COMPETITIVE REPORT'!U17/Y4</f>
        <v>52913.56184798807</v>
      </c>
      <c r="V17" s="14">
        <f t="shared" si="1"/>
        <v>1490.0024838549427</v>
      </c>
      <c r="W17" s="25">
        <f t="shared" si="2"/>
        <v>58873.571783407846</v>
      </c>
      <c r="X17" s="22">
        <f>'WEEKLY COMPETITIVE REPORT'!X17</f>
        <v>9737</v>
      </c>
      <c r="Y17" s="56">
        <f>'WEEKLY COMPETITIVE REPORT'!Y17</f>
        <v>10909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DIRTY GIRL</v>
      </c>
      <c r="D18" s="4" t="str">
        <f>'WEEKLY COMPETITIVE REPORT'!D18</f>
        <v>MRHA</v>
      </c>
      <c r="E18" s="4" t="str">
        <f>'WEEKLY COMPETITIVE REPORT'!E18</f>
        <v>IND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6</v>
      </c>
      <c r="I18" s="14">
        <f>'WEEKLY COMPETITIVE REPORT'!I18/Y4</f>
        <v>1593.3929458519622</v>
      </c>
      <c r="J18" s="14">
        <f>'WEEKLY COMPETITIVE REPORT'!J18/Y4</f>
        <v>4936.661698956781</v>
      </c>
      <c r="K18" s="22">
        <f>'WEEKLY COMPETITIVE REPORT'!K18</f>
        <v>255</v>
      </c>
      <c r="L18" s="22">
        <f>'WEEKLY COMPETITIVE REPORT'!L18</f>
        <v>796</v>
      </c>
      <c r="M18" s="64">
        <f>'WEEKLY COMPETITIVE REPORT'!M18</f>
        <v>-67.72327044025157</v>
      </c>
      <c r="N18" s="14">
        <f t="shared" si="0"/>
        <v>265.565490975327</v>
      </c>
      <c r="O18" s="37">
        <f>'WEEKLY COMPETITIVE REPORT'!O18</f>
        <v>6</v>
      </c>
      <c r="P18" s="14">
        <f>'WEEKLY COMPETITIVE REPORT'!P18/Y4</f>
        <v>4025.086934923</v>
      </c>
      <c r="Q18" s="14">
        <f>'WEEKLY COMPETITIVE REPORT'!Q18/Y4</f>
        <v>9853.45255837059</v>
      </c>
      <c r="R18" s="22">
        <f>'WEEKLY COMPETITIVE REPORT'!R18</f>
        <v>786</v>
      </c>
      <c r="S18" s="22">
        <f>'WEEKLY COMPETITIVE REPORT'!S18</f>
        <v>1875</v>
      </c>
      <c r="T18" s="64">
        <f>'WEEKLY COMPETITIVE REPORT'!T18</f>
        <v>-59.150491555331485</v>
      </c>
      <c r="U18" s="14">
        <f>'WEEKLY COMPETITIVE REPORT'!U18/Y4</f>
        <v>21956.035767511177</v>
      </c>
      <c r="V18" s="14">
        <f t="shared" si="1"/>
        <v>670.8478224871667</v>
      </c>
      <c r="W18" s="25">
        <f t="shared" si="2"/>
        <v>25981.12270243418</v>
      </c>
      <c r="X18" s="22">
        <f>'WEEKLY COMPETITIVE REPORT'!X18</f>
        <v>4118</v>
      </c>
      <c r="Y18" s="56">
        <f>'WEEKLY COMPETITIVE REPORT'!Y18</f>
        <v>4904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COMME UN CHEF</v>
      </c>
      <c r="D19" s="4" t="str">
        <f>'WEEKLY COMPETITIVE REPORT'!D19</f>
        <v>KUHARSKI MOJSTER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2</v>
      </c>
      <c r="I19" s="14">
        <f>'WEEKLY COMPETITIVE REPORT'!I19/Y4</f>
        <v>1744.9080973671137</v>
      </c>
      <c r="J19" s="14">
        <f>'WEEKLY COMPETITIVE REPORT'!J19/Y4</f>
        <v>5403.626428216592</v>
      </c>
      <c r="K19" s="22">
        <f>'WEEKLY COMPETITIVE REPORT'!K19</f>
        <v>270</v>
      </c>
      <c r="L19" s="22">
        <f>'WEEKLY COMPETITIVE REPORT'!L19</f>
        <v>835</v>
      </c>
      <c r="M19" s="64">
        <f>'WEEKLY COMPETITIVE REPORT'!M19</f>
        <v>-67.70857274189842</v>
      </c>
      <c r="N19" s="14">
        <f t="shared" si="0"/>
        <v>872.4540486835568</v>
      </c>
      <c r="O19" s="37">
        <f>'WEEKLY COMPETITIVE REPORT'!O19</f>
        <v>2</v>
      </c>
      <c r="P19" s="14">
        <f>'WEEKLY COMPETITIVE REPORT'!P19/Y4</f>
        <v>3821.4108296075506</v>
      </c>
      <c r="Q19" s="14">
        <f>'WEEKLY COMPETITIVE REPORT'!Q19/Y4</f>
        <v>9433.681073025335</v>
      </c>
      <c r="R19" s="22">
        <f>'WEEKLY COMPETITIVE REPORT'!R19</f>
        <v>634</v>
      </c>
      <c r="S19" s="22">
        <f>'WEEKLY COMPETITIVE REPORT'!S19</f>
        <v>1625</v>
      </c>
      <c r="T19" s="64">
        <f>'WEEKLY COMPETITIVE REPORT'!T19</f>
        <v>-59.49183780937336</v>
      </c>
      <c r="U19" s="14">
        <f>'WEEKLY COMPETITIVE REPORT'!U19/Y4</f>
        <v>9433.681073025335</v>
      </c>
      <c r="V19" s="14">
        <f t="shared" si="1"/>
        <v>1910.7054148037753</v>
      </c>
      <c r="W19" s="25">
        <f t="shared" si="2"/>
        <v>13255.091902632885</v>
      </c>
      <c r="X19" s="22">
        <f>'WEEKLY COMPETITIVE REPORT'!X19</f>
        <v>1625</v>
      </c>
      <c r="Y19" s="56">
        <f>'WEEKLY COMPETITIVE REPORT'!Y19</f>
        <v>2259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THE DICTATOR</v>
      </c>
      <c r="D20" s="4" t="str">
        <f>'WEEKLY COMPETITIVE REPORT'!D20</f>
        <v>DIKTATOR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11</v>
      </c>
      <c r="H20" s="37">
        <f>'WEEKLY COMPETITIVE REPORT'!H20</f>
        <v>12</v>
      </c>
      <c r="I20" s="14">
        <f>'WEEKLY COMPETITIVE REPORT'!I20/Y4</f>
        <v>2036.7610531544958</v>
      </c>
      <c r="J20" s="14">
        <f>'WEEKLY COMPETITIVE REPORT'!J20/Y4</f>
        <v>4713.11475409836</v>
      </c>
      <c r="K20" s="22">
        <f>'WEEKLY COMPETITIVE REPORT'!K20</f>
        <v>353</v>
      </c>
      <c r="L20" s="22">
        <f>'WEEKLY COMPETITIVE REPORT'!L20</f>
        <v>799</v>
      </c>
      <c r="M20" s="64">
        <f>'WEEKLY COMPETITIVE REPORT'!M20</f>
        <v>-56.78524374176548</v>
      </c>
      <c r="N20" s="14">
        <f t="shared" si="0"/>
        <v>169.73008776287466</v>
      </c>
      <c r="O20" s="37">
        <f>'WEEKLY COMPETITIVE REPORT'!O20</f>
        <v>13</v>
      </c>
      <c r="P20" s="14">
        <f>'WEEKLY COMPETITIVE REPORT'!P20/Y4</f>
        <v>3692.2503725782412</v>
      </c>
      <c r="Q20" s="14">
        <f>'WEEKLY COMPETITIVE REPORT'!Q20/Y4</f>
        <v>7825.384997516145</v>
      </c>
      <c r="R20" s="22">
        <f>'WEEKLY COMPETITIVE REPORT'!R20</f>
        <v>673</v>
      </c>
      <c r="S20" s="22">
        <f>'WEEKLY COMPETITIVE REPORT'!S20</f>
        <v>1395</v>
      </c>
      <c r="T20" s="64">
        <f>'WEEKLY COMPETITIVE REPORT'!T20</f>
        <v>-52.8170131725123</v>
      </c>
      <c r="U20" s="14">
        <f>'WEEKLY COMPETITIVE REPORT'!U20/Y4</f>
        <v>397650.2732240437</v>
      </c>
      <c r="V20" s="14">
        <f t="shared" si="1"/>
        <v>284.0192594290955</v>
      </c>
      <c r="W20" s="25">
        <f t="shared" si="2"/>
        <v>401342.52359662193</v>
      </c>
      <c r="X20" s="22">
        <f>'WEEKLY COMPETITIVE REPORT'!X20</f>
        <v>72073</v>
      </c>
      <c r="Y20" s="56">
        <f>'WEEKLY COMPETITIVE REPORT'!Y20</f>
        <v>72746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INTOUCHABLES</v>
      </c>
      <c r="D21" s="4" t="str">
        <f>'WEEKLY COMPETITIVE REPORT'!D21</f>
        <v>PRIJATELJA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12</v>
      </c>
      <c r="H21" s="37">
        <f>'WEEKLY COMPETITIVE REPORT'!H21</f>
        <v>4</v>
      </c>
      <c r="I21" s="14">
        <f>'WEEKLY COMPETITIVE REPORT'!I21/Y4</f>
        <v>1397.1684053651265</v>
      </c>
      <c r="J21" s="14">
        <f>'WEEKLY COMPETITIVE REPORT'!J21/Y4</f>
        <v>3411.5747640337804</v>
      </c>
      <c r="K21" s="22">
        <f>'WEEKLY COMPETITIVE REPORT'!K21</f>
        <v>223</v>
      </c>
      <c r="L21" s="22">
        <f>'WEEKLY COMPETITIVE REPORT'!L21</f>
        <v>533</v>
      </c>
      <c r="M21" s="64">
        <f>'WEEKLY COMPETITIVE REPORT'!M21</f>
        <v>-59.04623225336731</v>
      </c>
      <c r="N21" s="14">
        <f aca="true" t="shared" si="3" ref="N21:N33">I21/H21</f>
        <v>349.29210134128164</v>
      </c>
      <c r="O21" s="37">
        <f>'WEEKLY COMPETITIVE REPORT'!O21</f>
        <v>4</v>
      </c>
      <c r="P21" s="14">
        <f>'WEEKLY COMPETITIVE REPORT'!P21/Y4</f>
        <v>3296.0755091902633</v>
      </c>
      <c r="Q21" s="14">
        <f>'WEEKLY COMPETITIVE REPORT'!Q21/Y4</f>
        <v>6008.445106805762</v>
      </c>
      <c r="R21" s="22">
        <f>'WEEKLY COMPETITIVE REPORT'!R21</f>
        <v>567</v>
      </c>
      <c r="S21" s="22">
        <f>'WEEKLY COMPETITIVE REPORT'!S21</f>
        <v>1031</v>
      </c>
      <c r="T21" s="64">
        <f>'WEEKLY COMPETITIVE REPORT'!T21</f>
        <v>-45.1426209177346</v>
      </c>
      <c r="U21" s="14">
        <f>'WEEKLY COMPETITIVE REPORT'!U21/Y4</f>
        <v>73242.67262791852</v>
      </c>
      <c r="V21" s="14">
        <f aca="true" t="shared" si="4" ref="V21:V33">P21/O21</f>
        <v>824.0188772975658</v>
      </c>
      <c r="W21" s="25">
        <f aca="true" t="shared" si="5" ref="W21:W33">P21+U21</f>
        <v>76538.74813710879</v>
      </c>
      <c r="X21" s="22">
        <f>'WEEKLY COMPETITIVE REPORT'!X21</f>
        <v>12229</v>
      </c>
      <c r="Y21" s="56">
        <f>'WEEKLY COMPETITIVE REPORT'!Y21</f>
        <v>12796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FIVE-YEAR ENGAGEMENT</v>
      </c>
      <c r="D22" s="4" t="str">
        <f>'WEEKLY COMPETITIVE REPORT'!D22</f>
        <v>PETLETNA ZAROKA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7</v>
      </c>
      <c r="H22" s="37">
        <f>'WEEKLY COMPETITIVE REPORT'!H22</f>
        <v>7</v>
      </c>
      <c r="I22" s="14">
        <f>'WEEKLY COMPETITIVE REPORT'!I22/Y4</f>
        <v>1317.685047193244</v>
      </c>
      <c r="J22" s="14">
        <f>'WEEKLY COMPETITIVE REPORT'!J22/Y4</f>
        <v>5207.401887729757</v>
      </c>
      <c r="K22" s="22">
        <f>'WEEKLY COMPETITIVE REPORT'!K22</f>
        <v>215</v>
      </c>
      <c r="L22" s="22">
        <f>'WEEKLY COMPETITIVE REPORT'!L22</f>
        <v>849</v>
      </c>
      <c r="M22" s="64">
        <f>'WEEKLY COMPETITIVE REPORT'!M22</f>
        <v>-74.69592177438588</v>
      </c>
      <c r="N22" s="14">
        <f t="shared" si="3"/>
        <v>188.24072102760627</v>
      </c>
      <c r="O22" s="37">
        <f>'WEEKLY COMPETITIVE REPORT'!O22</f>
        <v>7</v>
      </c>
      <c r="P22" s="14">
        <f>'WEEKLY COMPETITIVE REPORT'!P22/Y4</f>
        <v>3027.819175360159</v>
      </c>
      <c r="Q22" s="14">
        <f>'WEEKLY COMPETITIVE REPORT'!Q22/Y4</f>
        <v>8994.038748137109</v>
      </c>
      <c r="R22" s="22">
        <f>'WEEKLY COMPETITIVE REPORT'!R22</f>
        <v>625</v>
      </c>
      <c r="S22" s="22">
        <f>'WEEKLY COMPETITIVE REPORT'!S22</f>
        <v>1695</v>
      </c>
      <c r="T22" s="64">
        <f>'WEEKLY COMPETITIVE REPORT'!T22</f>
        <v>-66.33526650096658</v>
      </c>
      <c r="U22" s="14">
        <f>'WEEKLY COMPETITIVE REPORT'!U22/Y4</f>
        <v>61994.53551912568</v>
      </c>
      <c r="V22" s="14">
        <f t="shared" si="4"/>
        <v>432.5455964800227</v>
      </c>
      <c r="W22" s="25">
        <f t="shared" si="5"/>
        <v>65022.35469448584</v>
      </c>
      <c r="X22" s="22">
        <f>'WEEKLY COMPETITIVE REPORT'!X22</f>
        <v>11698</v>
      </c>
      <c r="Y22" s="56">
        <f>'WEEKLY COMPETITIVE REPORT'!Y22</f>
        <v>12323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SNOW WHITE AND THE HUNTSMAN</v>
      </c>
      <c r="D23" s="4" t="str">
        <f>'WEEKLY COMPETITIVE REPORT'!D23</f>
        <v>SNEGULJČICA IN LOVEC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9</v>
      </c>
      <c r="H23" s="37">
        <f>'WEEKLY COMPETITIVE REPORT'!H23</f>
        <v>10</v>
      </c>
      <c r="I23" s="14">
        <f>'WEEKLY COMPETITIVE REPORT'!I23/Y4</f>
        <v>1317.685047193244</v>
      </c>
      <c r="J23" s="14">
        <f>'WEEKLY COMPETITIVE REPORT'!J23/Y4</f>
        <v>2986.835568802782</v>
      </c>
      <c r="K23" s="22">
        <f>'WEEKLY COMPETITIVE REPORT'!K23</f>
        <v>215</v>
      </c>
      <c r="L23" s="22">
        <f>'WEEKLY COMPETITIVE REPORT'!L23</f>
        <v>447</v>
      </c>
      <c r="M23" s="64">
        <f>'WEEKLY COMPETITIVE REPORT'!M23</f>
        <v>-55.88357588357588</v>
      </c>
      <c r="N23" s="14">
        <f t="shared" si="3"/>
        <v>131.7685047193244</v>
      </c>
      <c r="O23" s="37">
        <f>'WEEKLY COMPETITIVE REPORT'!O23</f>
        <v>10</v>
      </c>
      <c r="P23" s="14">
        <f>'WEEKLY COMPETITIVE REPORT'!P23/Y4</f>
        <v>3027.819175360159</v>
      </c>
      <c r="Q23" s="14">
        <f>'WEEKLY COMPETITIVE REPORT'!Q23/Y4</f>
        <v>5009.935419771486</v>
      </c>
      <c r="R23" s="22">
        <f>'WEEKLY COMPETITIVE REPORT'!R23</f>
        <v>625</v>
      </c>
      <c r="S23" s="22">
        <f>'WEEKLY COMPETITIVE REPORT'!S23</f>
        <v>819</v>
      </c>
      <c r="T23" s="64">
        <f>'WEEKLY COMPETITIVE REPORT'!T23</f>
        <v>-39.56370847793753</v>
      </c>
      <c r="U23" s="14">
        <f>'WEEKLY COMPETITIVE REPORT'!U23/Y4</f>
        <v>139668.40536512667</v>
      </c>
      <c r="V23" s="14">
        <f t="shared" si="4"/>
        <v>302.7819175360159</v>
      </c>
      <c r="W23" s="25">
        <f t="shared" si="5"/>
        <v>142696.22454048684</v>
      </c>
      <c r="X23" s="22">
        <f>'WEEKLY COMPETITIVE REPORT'!X23</f>
        <v>24414</v>
      </c>
      <c r="Y23" s="56">
        <f>'WEEKLY COMPETITIVE REPORT'!Y23</f>
        <v>25039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SEEKING JUSTICE</v>
      </c>
      <c r="D24" s="4" t="str">
        <f>'WEEKLY COMPETITIVE REPORT'!D24</f>
        <v>V ISKANJU PRAVICE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3</v>
      </c>
      <c r="H24" s="37">
        <f>'WEEKLY COMPETITIVE REPORT'!H24</f>
        <v>2</v>
      </c>
      <c r="I24" s="14">
        <f>'WEEKLY COMPETITIVE REPORT'!I24/Y4</f>
        <v>1353.7009438648784</v>
      </c>
      <c r="J24" s="14">
        <f>'WEEKLY COMPETITIVE REPORT'!J24/Y4</f>
        <v>3395.4297069051167</v>
      </c>
      <c r="K24" s="22">
        <f>'WEEKLY COMPETITIVE REPORT'!K24</f>
        <v>206</v>
      </c>
      <c r="L24" s="22">
        <f>'WEEKLY COMPETITIVE REPORT'!L24</f>
        <v>515</v>
      </c>
      <c r="M24" s="64">
        <f>'WEEKLY COMPETITIVE REPORT'!M24</f>
        <v>-60.131675201170445</v>
      </c>
      <c r="N24" s="14">
        <f t="shared" si="3"/>
        <v>676.8504719324392</v>
      </c>
      <c r="O24" s="37">
        <f>'WEEKLY COMPETITIVE REPORT'!O24</f>
        <v>2</v>
      </c>
      <c r="P24" s="14">
        <f>'WEEKLY COMPETITIVE REPORT'!P24/Y4</f>
        <v>2773.224043715847</v>
      </c>
      <c r="Q24" s="14">
        <f>'WEEKLY COMPETITIVE REPORT'!Q24/Y4</f>
        <v>4809.985096870342</v>
      </c>
      <c r="R24" s="22">
        <f>'WEEKLY COMPETITIVE REPORT'!R24</f>
        <v>495</v>
      </c>
      <c r="S24" s="22">
        <f>'WEEKLY COMPETITIVE REPORT'!S24</f>
        <v>792</v>
      </c>
      <c r="T24" s="64">
        <f>'WEEKLY COMPETITIVE REPORT'!T24</f>
        <v>-42.34443583785179</v>
      </c>
      <c r="U24" s="14">
        <f>'WEEKLY COMPETITIVE REPORT'!U24/Y4</f>
        <v>10270.740188772976</v>
      </c>
      <c r="V24" s="14">
        <f t="shared" si="4"/>
        <v>1386.6120218579235</v>
      </c>
      <c r="W24" s="25">
        <f t="shared" si="5"/>
        <v>13043.964232488823</v>
      </c>
      <c r="X24" s="22">
        <f>'WEEKLY COMPETITIVE REPORT'!X24</f>
        <v>1680</v>
      </c>
      <c r="Y24" s="56">
        <f>'WEEKLY COMPETITIVE REPORT'!Y24</f>
        <v>2175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HYSTERIA</v>
      </c>
      <c r="D25" s="4" t="str">
        <f>'WEEKLY COMPETITIVE REPORT'!D25</f>
        <v>HISTERIJA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1</v>
      </c>
      <c r="H25" s="37">
        <f>'WEEKLY COMPETITIVE REPORT'!H25</f>
        <v>2</v>
      </c>
      <c r="I25" s="14">
        <f>'WEEKLY COMPETITIVE REPORT'!I25/Y4</f>
        <v>1286.636860407352</v>
      </c>
      <c r="J25" s="14">
        <f>'WEEKLY COMPETITIVE REPORT'!J25/Y4</f>
        <v>0</v>
      </c>
      <c r="K25" s="22">
        <f>'WEEKLY COMPETITIVE REPORT'!K25</f>
        <v>197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643.318430203676</v>
      </c>
      <c r="O25" s="37">
        <f>'WEEKLY COMPETITIVE REPORT'!O25</f>
        <v>2</v>
      </c>
      <c r="P25" s="14">
        <f>'WEEKLY COMPETITIVE REPORT'!P25/Y4</f>
        <v>2709.8857426726277</v>
      </c>
      <c r="Q25" s="14">
        <f>'WEEKLY COMPETITIVE REPORT'!Q25/Y4</f>
        <v>0</v>
      </c>
      <c r="R25" s="22">
        <f>'WEEKLY COMPETITIVE REPORT'!R25</f>
        <v>465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1354.9428713363138</v>
      </c>
      <c r="W25" s="25">
        <f t="shared" si="5"/>
        <v>2709.8857426726277</v>
      </c>
      <c r="X25" s="22">
        <f>'WEEKLY COMPETITIVE REPORT'!X25</f>
        <v>0</v>
      </c>
      <c r="Y25" s="56">
        <f>'WEEKLY COMPETITIVE REPORT'!Y25</f>
        <v>465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THE CABIN IN THE WOODS</v>
      </c>
      <c r="D26" s="4" t="str">
        <f>'WEEKLY COMPETITIVE REPORT'!D26</f>
        <v>KOČA V GOZDU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12</v>
      </c>
      <c r="H26" s="37">
        <f>'WEEKLY COMPETITIVE REPORT'!H26</f>
        <v>4</v>
      </c>
      <c r="I26" s="14">
        <f>'WEEKLY COMPETITIVE REPORT'!I26/Y4</f>
        <v>659.4634873323398</v>
      </c>
      <c r="J26" s="14">
        <f>'WEEKLY COMPETITIVE REPORT'!J26/Y4</f>
        <v>930.2036761053154</v>
      </c>
      <c r="K26" s="22">
        <f>'WEEKLY COMPETITIVE REPORT'!K26</f>
        <v>113</v>
      </c>
      <c r="L26" s="22">
        <f>'WEEKLY COMPETITIVE REPORT'!L26</f>
        <v>161</v>
      </c>
      <c r="M26" s="64">
        <f>'WEEKLY COMPETITIVE REPORT'!M26</f>
        <v>-29.10547396528706</v>
      </c>
      <c r="N26" s="14">
        <f t="shared" si="3"/>
        <v>164.86587183308495</v>
      </c>
      <c r="O26" s="37">
        <f>'WEEKLY COMPETITIVE REPORT'!O26</f>
        <v>4</v>
      </c>
      <c r="P26" s="14">
        <f>'WEEKLY COMPETITIVE REPORT'!P26/Y4</f>
        <v>1028.3159463487332</v>
      </c>
      <c r="Q26" s="14">
        <f>'WEEKLY COMPETITIVE REPORT'!Q26/Y4</f>
        <v>1243.1693989071039</v>
      </c>
      <c r="R26" s="22">
        <f>'WEEKLY COMPETITIVE REPORT'!R26</f>
        <v>193</v>
      </c>
      <c r="S26" s="22">
        <f>'WEEKLY COMPETITIVE REPORT'!S26</f>
        <v>243</v>
      </c>
      <c r="T26" s="64">
        <f>'WEEKLY COMPETITIVE REPORT'!T26</f>
        <v>-17.282717282717286</v>
      </c>
      <c r="U26" s="14">
        <f>'WEEKLY COMPETITIVE REPORT'!U26/Y4</f>
        <v>38445.106805762545</v>
      </c>
      <c r="V26" s="14">
        <f t="shared" si="4"/>
        <v>257.0789865871833</v>
      </c>
      <c r="W26" s="25">
        <f t="shared" si="5"/>
        <v>39473.42275211128</v>
      </c>
      <c r="X26" s="22">
        <f>'WEEKLY COMPETITIVE REPORT'!X26</f>
        <v>7029</v>
      </c>
      <c r="Y26" s="56">
        <f>'WEEKLY COMPETITIVE REPORT'!Y26</f>
        <v>7222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108</v>
      </c>
      <c r="I34" s="32">
        <f>SUM(I14:I33)</f>
        <v>109662.19572776946</v>
      </c>
      <c r="J34" s="31">
        <f>SUM(J14:J33)</f>
        <v>176143.81520119222</v>
      </c>
      <c r="K34" s="31">
        <f>SUM(K14:K33)</f>
        <v>16984</v>
      </c>
      <c r="L34" s="31">
        <f>SUM(L14:L33)</f>
        <v>27006</v>
      </c>
      <c r="M34" s="64">
        <f>'WEEKLY COMPETITIVE REPORT'!M34</f>
        <v>-62.09324289516614</v>
      </c>
      <c r="N34" s="32">
        <f>I34/H34</f>
        <v>1015.3907011830505</v>
      </c>
      <c r="O34" s="40">
        <f>'WEEKLY COMPETITIVE REPORT'!O34</f>
        <v>109</v>
      </c>
      <c r="P34" s="31">
        <f>SUM(P14:P33)</f>
        <v>243216.59215101838</v>
      </c>
      <c r="Q34" s="31">
        <f>SUM(Q14:Q33)</f>
        <v>307503.7257824143</v>
      </c>
      <c r="R34" s="31">
        <f>SUM(R14:R33)</f>
        <v>42930</v>
      </c>
      <c r="S34" s="31">
        <f>SUM(S14:S33)</f>
        <v>53033</v>
      </c>
      <c r="T34" s="65">
        <f>P34/Q34-100%</f>
        <v>-0.20906131614445767</v>
      </c>
      <c r="U34" s="31">
        <f>SUM(U14:U33)</f>
        <v>1597540.9836065574</v>
      </c>
      <c r="V34" s="32">
        <f>P34/O34</f>
        <v>2231.3448821194347</v>
      </c>
      <c r="W34" s="31">
        <f>SUM(W14:W33)</f>
        <v>1840757.575757576</v>
      </c>
      <c r="X34" s="31">
        <f>SUM(X14:X33)</f>
        <v>279958</v>
      </c>
      <c r="Y34" s="35">
        <f>SUM(Y14:Y33)</f>
        <v>322888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2012-08-02T11:09:01Z</dcterms:modified>
  <cp:category/>
  <cp:version/>
  <cp:contentType/>
  <cp:contentStatus/>
</cp:coreProperties>
</file>