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9440" windowHeight="46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<sst xmlns="http://schemas.openxmlformats.org/spreadsheetml/2006/main" count="241" uniqueCount="86">
  <si>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</si>
  <si>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</si>
  <si>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</si>
  <si>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</si>
  <si>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</si>
  <si>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</si>
  <si>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</si>
  <si>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</si>
  <si>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</si>
  <si>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</si>
  <si>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</si>
  <si>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</si>
  <si>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</si>
  <si>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</si>
  <si>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</si>
  <si>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</si>
  <si>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</si>
  <si>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</si>
  <si>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</si>
  <si>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</si>
  <si>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</si>
  <si>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</si>
  <si>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</si>
  <si>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</si>
  <si>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</si>
  <si>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</si>
  <si>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</si>
  <si>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</si>
  <si>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</si>
  <si>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</si>
  <si>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</si>
  <si>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</si>
  <si>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</si>
  <si>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</si>
  <si>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</si>
  <si>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</si>
  <si>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</si>
  <si>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</si>
  <si>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</si>
  <si>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</si>
  <si>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</si>
  <si>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</si>
  <si>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</si>
  <si>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</si>
  <si>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</si>
  <si>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</si>
  <si>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</si>
  <si>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</si>
  <si>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</si>
  <si>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</si>
  <si>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</si>
  <si>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</si>
  <si>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</si>
  <si>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</si>
  <si>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</si>
  <si>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</si>
  <si>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</si>
  <si>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THE DICTATOR</t>
  </si>
  <si>
    <t>DIKTATOR</t>
  </si>
  <si>
    <t>PAR</t>
  </si>
  <si>
    <t>SNOW WHITE AND THE HUNTSMAN</t>
  </si>
  <si>
    <t>SNEGULJČICA IN LOVEC</t>
  </si>
  <si>
    <t>THE FIVE-YEAR ENGAGEMENT</t>
  </si>
  <si>
    <t>PETLETNA ZAROKA</t>
  </si>
  <si>
    <t>MAGIC MIKE</t>
  </si>
  <si>
    <t>VROČI MIKE</t>
  </si>
  <si>
    <t>WB</t>
  </si>
  <si>
    <t>ICE AGE 4: CONTINENTAL DRIFT</t>
  </si>
  <si>
    <t>LEDENA DOBA 4: CELINSKI PREMIKI</t>
  </si>
  <si>
    <t>DIRTY GIRL</t>
  </si>
  <si>
    <t>MRHA</t>
  </si>
  <si>
    <t>AMAZING SPIDER-MAN 3D</t>
  </si>
  <si>
    <t>NEVERJETNI SPIDER-MAN 3D</t>
  </si>
  <si>
    <t>SEEKING JUSTICE</t>
  </si>
  <si>
    <t>V ISKANJU PRAVICE</t>
  </si>
  <si>
    <t>COMME UN CHEF</t>
  </si>
  <si>
    <t>KUHARSKI MOJSTER</t>
  </si>
  <si>
    <t>THE DARK KNIGHT RISES</t>
  </si>
  <si>
    <t>VZPON VITEZA TEME</t>
  </si>
  <si>
    <t>HYSTERIA</t>
  </si>
  <si>
    <t>HISTERIJA</t>
  </si>
  <si>
    <t>02 - Aug</t>
  </si>
  <si>
    <t>08 - Aug</t>
  </si>
  <si>
    <t>03 - Aug</t>
  </si>
  <si>
    <t>05 - Aug</t>
  </si>
  <si>
    <t>TED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</si>
</sst>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K21" sqref="K2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83</v>
      </c>
      <c r="L4" s="20"/>
      <c r="M4" s="82" t="s">
        <v>84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81</v>
      </c>
      <c r="L5" s="7"/>
      <c r="M5" s="83" t="s">
        <v>82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41130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86" t="s">
        <v>67</v>
      </c>
      <c r="D14" s="86" t="s">
        <v>68</v>
      </c>
      <c r="E14" s="15" t="s">
        <v>49</v>
      </c>
      <c r="F14" s="15" t="s">
        <v>42</v>
      </c>
      <c r="G14" s="37">
        <v>5</v>
      </c>
      <c r="H14" s="37">
        <v>30</v>
      </c>
      <c r="I14" s="14">
        <v>27216</v>
      </c>
      <c r="J14" s="14">
        <v>28769</v>
      </c>
      <c r="K14" s="14">
        <v>5209</v>
      </c>
      <c r="L14" s="14">
        <v>5513</v>
      </c>
      <c r="M14" s="64">
        <f>(I14/J14*100)-100</f>
        <v>-5.398171643088048</v>
      </c>
      <c r="N14" s="14">
        <f>I14/H14</f>
        <v>907.2</v>
      </c>
      <c r="O14" s="37">
        <v>30</v>
      </c>
      <c r="P14" s="14">
        <v>59018</v>
      </c>
      <c r="Q14" s="14">
        <v>64594</v>
      </c>
      <c r="R14" s="14">
        <v>12785</v>
      </c>
      <c r="S14" s="14">
        <v>14066</v>
      </c>
      <c r="T14" s="64">
        <f>(P14/Q14*100)-100</f>
        <v>-8.632380716475225</v>
      </c>
      <c r="U14" s="94">
        <v>610180</v>
      </c>
      <c r="V14" s="14">
        <f>P14/O14</f>
        <v>1967.2666666666667</v>
      </c>
      <c r="W14" s="75">
        <f>SUM(U14,P14)</f>
        <v>669198</v>
      </c>
      <c r="X14" s="75">
        <v>130557</v>
      </c>
      <c r="Y14" s="76">
        <f>SUM(X14,R14)</f>
        <v>143342</v>
      </c>
    </row>
    <row r="15" spans="1:25" ht="12.75">
      <c r="A15" s="72">
        <v>2</v>
      </c>
      <c r="B15" s="72" t="s">
        <v>50</v>
      </c>
      <c r="C15" s="4" t="s">
        <v>85</v>
      </c>
      <c r="D15" s="4" t="s">
        <v>85</v>
      </c>
      <c r="E15" s="15" t="s">
        <v>46</v>
      </c>
      <c r="F15" s="15" t="s">
        <v>36</v>
      </c>
      <c r="G15" s="37">
        <v>1</v>
      </c>
      <c r="H15" s="37">
        <v>8</v>
      </c>
      <c r="I15" s="14">
        <v>22675</v>
      </c>
      <c r="J15" s="14"/>
      <c r="K15" s="14">
        <v>4508</v>
      </c>
      <c r="L15" s="14"/>
      <c r="M15" s="64"/>
      <c r="N15" s="14">
        <f>I15/H15</f>
        <v>2834.375</v>
      </c>
      <c r="O15" s="38">
        <v>8</v>
      </c>
      <c r="P15" s="14">
        <v>50648</v>
      </c>
      <c r="Q15" s="14"/>
      <c r="R15" s="14">
        <v>11882</v>
      </c>
      <c r="S15" s="14"/>
      <c r="T15" s="64"/>
      <c r="U15" s="75">
        <v>21642</v>
      </c>
      <c r="V15" s="14">
        <f>P15/O15</f>
        <v>6331</v>
      </c>
      <c r="W15" s="75">
        <f>SUM(U15,P15)</f>
        <v>72290</v>
      </c>
      <c r="X15" s="75">
        <v>5350</v>
      </c>
      <c r="Y15" s="76">
        <f>SUM(X15,R15)</f>
        <v>17232</v>
      </c>
    </row>
    <row r="16" spans="1:25" ht="12.75">
      <c r="A16" s="72">
        <v>3</v>
      </c>
      <c r="B16" s="72">
        <v>1</v>
      </c>
      <c r="C16" s="86" t="s">
        <v>77</v>
      </c>
      <c r="D16" s="86" t="s">
        <v>78</v>
      </c>
      <c r="E16" s="15" t="s">
        <v>66</v>
      </c>
      <c r="F16" s="15" t="s">
        <v>42</v>
      </c>
      <c r="G16" s="37">
        <v>2</v>
      </c>
      <c r="H16" s="37">
        <v>11</v>
      </c>
      <c r="I16" s="24">
        <v>21733</v>
      </c>
      <c r="J16" s="24">
        <v>40910</v>
      </c>
      <c r="K16" s="24">
        <v>4162</v>
      </c>
      <c r="L16" s="24">
        <v>7781</v>
      </c>
      <c r="M16" s="64">
        <f>(I16/J16*100)-100</f>
        <v>-46.87606942067954</v>
      </c>
      <c r="N16" s="14">
        <f>I16/H16</f>
        <v>1975.7272727272727</v>
      </c>
      <c r="O16" s="73">
        <v>11</v>
      </c>
      <c r="P16" s="14">
        <v>46405</v>
      </c>
      <c r="Q16" s="14">
        <v>89041</v>
      </c>
      <c r="R16" s="14">
        <v>10158</v>
      </c>
      <c r="S16" s="14">
        <v>19309</v>
      </c>
      <c r="T16" s="64">
        <f>(P16/Q16*100)-100</f>
        <v>-47.88355925921767</v>
      </c>
      <c r="U16" s="75">
        <v>89310</v>
      </c>
      <c r="V16" s="14">
        <f>P16/O16</f>
        <v>4218.636363636364</v>
      </c>
      <c r="W16" s="75">
        <f>SUM(U16,P16)</f>
        <v>135715</v>
      </c>
      <c r="X16" s="75">
        <v>19497</v>
      </c>
      <c r="Y16" s="76">
        <f>SUM(X16,R16)</f>
        <v>29655</v>
      </c>
    </row>
    <row r="17" spans="1:25" ht="12.75">
      <c r="A17" s="72">
        <v>4</v>
      </c>
      <c r="B17" s="72">
        <v>3</v>
      </c>
      <c r="C17" s="4" t="s">
        <v>71</v>
      </c>
      <c r="D17" s="4" t="s">
        <v>72</v>
      </c>
      <c r="E17" s="15" t="s">
        <v>54</v>
      </c>
      <c r="F17" s="15" t="s">
        <v>53</v>
      </c>
      <c r="G17" s="37">
        <v>4</v>
      </c>
      <c r="H17" s="37">
        <v>14</v>
      </c>
      <c r="I17" s="24">
        <v>4661</v>
      </c>
      <c r="J17" s="24">
        <v>6570</v>
      </c>
      <c r="K17" s="24">
        <v>842</v>
      </c>
      <c r="L17" s="24">
        <v>1286</v>
      </c>
      <c r="M17" s="64">
        <f>(I17/J17*100)-100</f>
        <v>-29.05631659056317</v>
      </c>
      <c r="N17" s="14">
        <f>I17/H17</f>
        <v>332.92857142857144</v>
      </c>
      <c r="O17" s="73">
        <v>14</v>
      </c>
      <c r="P17" s="22">
        <v>9698</v>
      </c>
      <c r="Q17" s="22">
        <v>15340</v>
      </c>
      <c r="R17" s="22">
        <v>2041</v>
      </c>
      <c r="S17" s="22">
        <v>3320</v>
      </c>
      <c r="T17" s="64">
        <f>(P17/Q17*100)-100</f>
        <v>-36.77966101694915</v>
      </c>
      <c r="U17" s="75">
        <v>106846</v>
      </c>
      <c r="V17" s="14">
        <f>P17/O17</f>
        <v>692.7142857142857</v>
      </c>
      <c r="W17" s="75">
        <f>SUM(U17,P17)</f>
        <v>116544</v>
      </c>
      <c r="X17" s="75">
        <v>21996</v>
      </c>
      <c r="Y17" s="76">
        <f>SUM(X17,R17)</f>
        <v>24037</v>
      </c>
    </row>
    <row r="18" spans="1:25" ht="13.5" customHeight="1">
      <c r="A18" s="72">
        <v>5</v>
      </c>
      <c r="B18" s="72">
        <v>4</v>
      </c>
      <c r="C18" s="4" t="s">
        <v>64</v>
      </c>
      <c r="D18" s="4" t="s">
        <v>65</v>
      </c>
      <c r="E18" s="15" t="s">
        <v>47</v>
      </c>
      <c r="F18" s="15" t="s">
        <v>48</v>
      </c>
      <c r="G18" s="37">
        <v>6</v>
      </c>
      <c r="H18" s="37">
        <v>4</v>
      </c>
      <c r="I18" s="22">
        <v>1687</v>
      </c>
      <c r="J18" s="22">
        <v>1819</v>
      </c>
      <c r="K18" s="95">
        <v>143</v>
      </c>
      <c r="L18" s="95">
        <v>357</v>
      </c>
      <c r="M18" s="64">
        <f>(I18/J18*100)-100</f>
        <v>-7.256734469488734</v>
      </c>
      <c r="N18" s="14">
        <f>I18/H18</f>
        <v>421.75</v>
      </c>
      <c r="O18" s="73">
        <v>4</v>
      </c>
      <c r="P18" s="22">
        <v>4232</v>
      </c>
      <c r="Q18" s="22">
        <v>4799</v>
      </c>
      <c r="R18" s="22">
        <v>1030</v>
      </c>
      <c r="S18" s="22">
        <v>1172</v>
      </c>
      <c r="T18" s="64">
        <f>(P18/Q18*100)-100</f>
        <v>-11.814961450302135</v>
      </c>
      <c r="U18" s="75">
        <v>47405</v>
      </c>
      <c r="V18" s="14">
        <f>P18/O18</f>
        <v>1058</v>
      </c>
      <c r="W18" s="75">
        <f>SUM(U18,P18)</f>
        <v>51637</v>
      </c>
      <c r="X18" s="75">
        <v>10909</v>
      </c>
      <c r="Y18" s="76">
        <f>SUM(X18,R18)</f>
        <v>11939</v>
      </c>
    </row>
    <row r="19" spans="1:25" ht="12.75">
      <c r="A19" s="72">
        <v>6</v>
      </c>
      <c r="B19" s="72">
        <v>6</v>
      </c>
      <c r="C19" s="4" t="s">
        <v>75</v>
      </c>
      <c r="D19" s="4" t="s">
        <v>76</v>
      </c>
      <c r="E19" s="15" t="s">
        <v>47</v>
      </c>
      <c r="F19" s="15" t="s">
        <v>42</v>
      </c>
      <c r="G19" s="37">
        <v>3</v>
      </c>
      <c r="H19" s="37">
        <v>2</v>
      </c>
      <c r="I19" s="24">
        <v>1568</v>
      </c>
      <c r="J19" s="24">
        <v>1405</v>
      </c>
      <c r="K19" s="14">
        <v>299</v>
      </c>
      <c r="L19" s="14">
        <v>270</v>
      </c>
      <c r="M19" s="64">
        <f>(I19/J19*100)-100</f>
        <v>11.601423487544494</v>
      </c>
      <c r="N19" s="14">
        <f>I19/H19</f>
        <v>784</v>
      </c>
      <c r="O19" s="73">
        <v>2</v>
      </c>
      <c r="P19" s="14">
        <v>2622</v>
      </c>
      <c r="Q19" s="14">
        <v>3077</v>
      </c>
      <c r="R19" s="14">
        <v>562</v>
      </c>
      <c r="S19" s="14">
        <v>634</v>
      </c>
      <c r="T19" s="64">
        <f>(P19/Q19*100)-100</f>
        <v>-14.787130321741955</v>
      </c>
      <c r="U19" s="75">
        <v>10673</v>
      </c>
      <c r="V19" s="14">
        <f>P19/O19</f>
        <v>1311</v>
      </c>
      <c r="W19" s="75">
        <f>SUM(U19,P19)</f>
        <v>13295</v>
      </c>
      <c r="X19" s="75">
        <v>2259</v>
      </c>
      <c r="Y19" s="76">
        <f>SUM(X19,R19)</f>
        <v>2821</v>
      </c>
    </row>
    <row r="20" spans="1:25" ht="12.75">
      <c r="A20" s="72">
        <v>7</v>
      </c>
      <c r="B20" s="72">
        <v>8</v>
      </c>
      <c r="C20" s="4" t="s">
        <v>55</v>
      </c>
      <c r="D20" s="4" t="s">
        <v>56</v>
      </c>
      <c r="E20" s="15" t="s">
        <v>47</v>
      </c>
      <c r="F20" s="15" t="s">
        <v>42</v>
      </c>
      <c r="G20" s="37">
        <v>13</v>
      </c>
      <c r="H20" s="37">
        <v>4</v>
      </c>
      <c r="I20" s="24">
        <v>1319</v>
      </c>
      <c r="J20" s="24">
        <v>1125</v>
      </c>
      <c r="K20" s="14">
        <v>263</v>
      </c>
      <c r="L20" s="14">
        <v>223</v>
      </c>
      <c r="M20" s="64">
        <f>(I20/J20*100)-100</f>
        <v>17.24444444444444</v>
      </c>
      <c r="N20" s="14">
        <f>I20/H20</f>
        <v>329.75</v>
      </c>
      <c r="O20" s="73">
        <v>4</v>
      </c>
      <c r="P20" s="14">
        <v>2517</v>
      </c>
      <c r="Q20" s="14">
        <v>2654</v>
      </c>
      <c r="R20" s="14">
        <v>531</v>
      </c>
      <c r="S20" s="14">
        <v>567</v>
      </c>
      <c r="T20" s="64">
        <f>(P20/Q20*100)-100</f>
        <v>-5.162019593067072</v>
      </c>
      <c r="U20" s="75">
        <v>61629</v>
      </c>
      <c r="V20" s="14">
        <f>P20/O20</f>
        <v>629.25</v>
      </c>
      <c r="W20" s="75">
        <f>SUM(U20,P20)</f>
        <v>64146</v>
      </c>
      <c r="X20" s="75">
        <v>12796</v>
      </c>
      <c r="Y20" s="76">
        <f>SUM(X20,R20)</f>
        <v>13327</v>
      </c>
    </row>
    <row r="21" spans="1:25" ht="12.75">
      <c r="A21" s="72">
        <v>8</v>
      </c>
      <c r="B21" s="72">
        <v>11</v>
      </c>
      <c r="C21" s="4" t="s">
        <v>79</v>
      </c>
      <c r="D21" s="4" t="s">
        <v>80</v>
      </c>
      <c r="E21" s="15" t="s">
        <v>47</v>
      </c>
      <c r="F21" s="15" t="s">
        <v>48</v>
      </c>
      <c r="G21" s="37">
        <v>2</v>
      </c>
      <c r="H21" s="37">
        <v>2</v>
      </c>
      <c r="I21" s="14">
        <v>1206</v>
      </c>
      <c r="J21" s="14">
        <v>1036</v>
      </c>
      <c r="K21" s="14">
        <v>226</v>
      </c>
      <c r="L21" s="14">
        <v>197</v>
      </c>
      <c r="M21" s="64">
        <f>(I21/J21*100)-100</f>
        <v>16.409266409266408</v>
      </c>
      <c r="N21" s="14">
        <f>I21/H21</f>
        <v>603</v>
      </c>
      <c r="O21" s="37">
        <v>2</v>
      </c>
      <c r="P21" s="14">
        <v>2332</v>
      </c>
      <c r="Q21" s="14">
        <v>2182</v>
      </c>
      <c r="R21" s="14">
        <v>477</v>
      </c>
      <c r="S21" s="14">
        <v>465</v>
      </c>
      <c r="T21" s="64">
        <f>(P21/Q21*100)-100</f>
        <v>6.874427131072409</v>
      </c>
      <c r="U21" s="75">
        <v>2182</v>
      </c>
      <c r="V21" s="14">
        <f>P21/O21</f>
        <v>1166</v>
      </c>
      <c r="W21" s="75">
        <f>SUM(U21,P21)</f>
        <v>4514</v>
      </c>
      <c r="X21" s="75">
        <v>465</v>
      </c>
      <c r="Y21" s="76">
        <f>SUM(X21,R21)</f>
        <v>942</v>
      </c>
    </row>
    <row r="22" spans="1:25" ht="12.75">
      <c r="A22" s="72">
        <v>9</v>
      </c>
      <c r="B22" s="72">
        <v>7</v>
      </c>
      <c r="C22" s="4" t="s">
        <v>57</v>
      </c>
      <c r="D22" s="4" t="s">
        <v>58</v>
      </c>
      <c r="E22" s="15" t="s">
        <v>59</v>
      </c>
      <c r="F22" s="15" t="s">
        <v>36</v>
      </c>
      <c r="G22" s="37">
        <v>12</v>
      </c>
      <c r="H22" s="37">
        <v>12</v>
      </c>
      <c r="I22" s="92">
        <v>1037</v>
      </c>
      <c r="J22" s="92">
        <v>1640</v>
      </c>
      <c r="K22" s="95">
        <v>212</v>
      </c>
      <c r="L22" s="95">
        <v>353</v>
      </c>
      <c r="M22" s="64">
        <f>(I22/J22*100)-100</f>
        <v>-36.76829268292683</v>
      </c>
      <c r="N22" s="14">
        <f>I22/H22</f>
        <v>86.41666666666667</v>
      </c>
      <c r="O22" s="73">
        <v>13</v>
      </c>
      <c r="P22" s="14">
        <v>2045</v>
      </c>
      <c r="Q22" s="14">
        <v>2973</v>
      </c>
      <c r="R22" s="14">
        <v>445</v>
      </c>
      <c r="S22" s="14">
        <v>673</v>
      </c>
      <c r="T22" s="64">
        <f>(P22/Q22*100)-100</f>
        <v>-31.214261688530115</v>
      </c>
      <c r="U22" s="75">
        <v>323161</v>
      </c>
      <c r="V22" s="14">
        <f>P22/O22</f>
        <v>157.30769230769232</v>
      </c>
      <c r="W22" s="75">
        <f>SUM(U22,P22)</f>
        <v>325206</v>
      </c>
      <c r="X22" s="75">
        <v>72746</v>
      </c>
      <c r="Y22" s="76">
        <f>SUM(X22,R22)</f>
        <v>73191</v>
      </c>
    </row>
    <row r="23" spans="1:25" ht="12.75">
      <c r="A23" s="72">
        <v>10</v>
      </c>
      <c r="B23" s="72">
        <v>5</v>
      </c>
      <c r="C23" s="4" t="s">
        <v>69</v>
      </c>
      <c r="D23" s="4" t="s">
        <v>70</v>
      </c>
      <c r="E23" s="15" t="s">
        <v>47</v>
      </c>
      <c r="F23" s="15" t="s">
        <v>36</v>
      </c>
      <c r="G23" s="37">
        <v>4</v>
      </c>
      <c r="H23" s="37">
        <v>6</v>
      </c>
      <c r="I23" s="24">
        <v>706</v>
      </c>
      <c r="J23" s="24">
        <v>1283</v>
      </c>
      <c r="K23" s="96">
        <v>141</v>
      </c>
      <c r="L23" s="96">
        <v>255</v>
      </c>
      <c r="M23" s="64">
        <f>(I23/J23*100)-100</f>
        <v>-44.972720187061576</v>
      </c>
      <c r="N23" s="14">
        <f>I23/H23</f>
        <v>117.66666666666667</v>
      </c>
      <c r="O23" s="38">
        <v>6</v>
      </c>
      <c r="P23" s="14">
        <v>1842</v>
      </c>
      <c r="Q23" s="14">
        <v>3241</v>
      </c>
      <c r="R23" s="14">
        <v>441</v>
      </c>
      <c r="S23" s="14">
        <v>786</v>
      </c>
      <c r="T23" s="64">
        <f>(P23/Q23*100)-100</f>
        <v>-43.1656896019747</v>
      </c>
      <c r="U23" s="75">
        <v>20920</v>
      </c>
      <c r="V23" s="14">
        <f>P23/O23</f>
        <v>307</v>
      </c>
      <c r="W23" s="75">
        <f>SUM(U23,P23)</f>
        <v>22762</v>
      </c>
      <c r="X23" s="77">
        <v>4904</v>
      </c>
      <c r="Y23" s="76">
        <f>SUM(X23,R23)</f>
        <v>5345</v>
      </c>
    </row>
    <row r="24" spans="1:25" ht="12.75">
      <c r="A24" s="72">
        <v>11</v>
      </c>
      <c r="B24" s="72">
        <v>10</v>
      </c>
      <c r="C24" s="4" t="s">
        <v>73</v>
      </c>
      <c r="D24" s="4" t="s">
        <v>74</v>
      </c>
      <c r="E24" s="15" t="s">
        <v>47</v>
      </c>
      <c r="F24" s="15" t="s">
        <v>48</v>
      </c>
      <c r="G24" s="37">
        <v>4</v>
      </c>
      <c r="H24" s="37">
        <v>2</v>
      </c>
      <c r="I24" s="24">
        <v>889</v>
      </c>
      <c r="J24" s="24">
        <v>1090</v>
      </c>
      <c r="K24" s="24">
        <v>168</v>
      </c>
      <c r="L24" s="24">
        <v>206</v>
      </c>
      <c r="M24" s="64">
        <f>(I24/J24*100)-100</f>
        <v>-18.440366972477065</v>
      </c>
      <c r="N24" s="14">
        <f>I24/H24</f>
        <v>444.5</v>
      </c>
      <c r="O24" s="73">
        <v>2</v>
      </c>
      <c r="P24" s="14">
        <v>1771</v>
      </c>
      <c r="Q24" s="14">
        <v>2233</v>
      </c>
      <c r="R24" s="14">
        <v>393</v>
      </c>
      <c r="S24" s="14">
        <v>495</v>
      </c>
      <c r="T24" s="64">
        <f>(P24/Q24*100)-100</f>
        <v>-20.689655172413794</v>
      </c>
      <c r="U24" s="75">
        <v>10503</v>
      </c>
      <c r="V24" s="14">
        <f>P24/O24</f>
        <v>885.5</v>
      </c>
      <c r="W24" s="75">
        <f>SUM(U24,P24)</f>
        <v>12274</v>
      </c>
      <c r="X24" s="77">
        <v>2175</v>
      </c>
      <c r="Y24" s="76">
        <f>SUM(X24,R24)</f>
        <v>2568</v>
      </c>
    </row>
    <row r="25" spans="1:25" ht="12.75" customHeight="1">
      <c r="A25" s="72">
        <v>12</v>
      </c>
      <c r="B25" s="72">
        <v>9</v>
      </c>
      <c r="C25" s="4" t="s">
        <v>62</v>
      </c>
      <c r="D25" s="4" t="s">
        <v>63</v>
      </c>
      <c r="E25" s="15" t="s">
        <v>46</v>
      </c>
      <c r="F25" s="15" t="s">
        <v>36</v>
      </c>
      <c r="G25" s="37">
        <v>8</v>
      </c>
      <c r="H25" s="37">
        <v>7</v>
      </c>
      <c r="I25" s="24">
        <v>695</v>
      </c>
      <c r="J25" s="24">
        <v>1061</v>
      </c>
      <c r="K25" s="24">
        <v>142</v>
      </c>
      <c r="L25" s="24">
        <v>215</v>
      </c>
      <c r="M25" s="64">
        <f>(I25/J25*100)-100</f>
        <v>-34.49575871819039</v>
      </c>
      <c r="N25" s="14">
        <f>I25/H25</f>
        <v>99.28571428571429</v>
      </c>
      <c r="O25" s="73">
        <v>7</v>
      </c>
      <c r="P25" s="22">
        <v>1711</v>
      </c>
      <c r="Q25" s="22">
        <v>2438</v>
      </c>
      <c r="R25" s="92">
        <v>444</v>
      </c>
      <c r="S25" s="92">
        <v>625</v>
      </c>
      <c r="T25" s="64">
        <f>(P25/Q25*100)-100</f>
        <v>-29.819524200164068</v>
      </c>
      <c r="U25" s="77">
        <v>52356</v>
      </c>
      <c r="V25" s="14">
        <f>P25/O25</f>
        <v>244.42857142857142</v>
      </c>
      <c r="W25" s="75">
        <f>SUM(U25,P25)</f>
        <v>54067</v>
      </c>
      <c r="X25" s="75">
        <v>12323</v>
      </c>
      <c r="Y25" s="76">
        <f>SUM(X25,R25)</f>
        <v>12767</v>
      </c>
    </row>
    <row r="26" spans="1:25" ht="12.75" customHeight="1">
      <c r="A26" s="72">
        <v>13</v>
      </c>
      <c r="B26" s="72">
        <v>12</v>
      </c>
      <c r="C26" s="4" t="s">
        <v>60</v>
      </c>
      <c r="D26" s="4" t="s">
        <v>61</v>
      </c>
      <c r="E26" s="15" t="s">
        <v>46</v>
      </c>
      <c r="F26" s="15" t="s">
        <v>36</v>
      </c>
      <c r="G26" s="37">
        <v>10</v>
      </c>
      <c r="H26" s="37">
        <v>10</v>
      </c>
      <c r="I26" s="14">
        <v>964</v>
      </c>
      <c r="J26" s="14">
        <v>790</v>
      </c>
      <c r="K26" s="14">
        <v>196</v>
      </c>
      <c r="L26" s="14">
        <v>150</v>
      </c>
      <c r="M26" s="64">
        <f>(I26/J26*100)-100</f>
        <v>22.025316455696213</v>
      </c>
      <c r="N26" s="14">
        <f>I26/H26</f>
        <v>96.4</v>
      </c>
      <c r="O26" s="38">
        <v>10</v>
      </c>
      <c r="P26" s="14">
        <v>1568</v>
      </c>
      <c r="Q26" s="14">
        <v>1679</v>
      </c>
      <c r="R26" s="14">
        <v>326</v>
      </c>
      <c r="S26" s="14">
        <v>350</v>
      </c>
      <c r="T26" s="64">
        <f>(P26/Q26*100)-100</f>
        <v>-6.611078022632526</v>
      </c>
      <c r="U26" s="77">
        <v>114140</v>
      </c>
      <c r="V26" s="14">
        <f>P26/O26</f>
        <v>156.8</v>
      </c>
      <c r="W26" s="75">
        <f>SUM(U26,P26)</f>
        <v>115708</v>
      </c>
      <c r="X26" s="75">
        <v>24764</v>
      </c>
      <c r="Y26" s="76">
        <f>SUM(X26,R26)</f>
        <v>25090</v>
      </c>
    </row>
    <row r="27" spans="1:25" ht="12.75">
      <c r="A27" s="72">
        <v>14</v>
      </c>
      <c r="B27" s="72">
        <v>13</v>
      </c>
      <c r="C27" s="4" t="s">
        <v>51</v>
      </c>
      <c r="D27" s="4" t="s">
        <v>52</v>
      </c>
      <c r="E27" s="15" t="s">
        <v>47</v>
      </c>
      <c r="F27" s="15" t="s">
        <v>48</v>
      </c>
      <c r="G27" s="37">
        <v>13</v>
      </c>
      <c r="H27" s="37">
        <v>4</v>
      </c>
      <c r="I27" s="24">
        <v>396</v>
      </c>
      <c r="J27" s="24">
        <v>531</v>
      </c>
      <c r="K27" s="14">
        <v>79</v>
      </c>
      <c r="L27" s="14">
        <v>113</v>
      </c>
      <c r="M27" s="64">
        <f>(I27/J27*100)-100</f>
        <v>-25.423728813559322</v>
      </c>
      <c r="N27" s="14">
        <f>I27/H27</f>
        <v>99</v>
      </c>
      <c r="O27" s="38">
        <v>4</v>
      </c>
      <c r="P27" s="14">
        <v>738</v>
      </c>
      <c r="Q27" s="14">
        <v>828</v>
      </c>
      <c r="R27" s="14">
        <v>143</v>
      </c>
      <c r="S27" s="14">
        <v>193</v>
      </c>
      <c r="T27" s="64">
        <f>(P27/Q27*100)-100</f>
        <v>-10.869565217391312</v>
      </c>
      <c r="U27" s="75">
        <v>31784</v>
      </c>
      <c r="V27" s="14">
        <f>P27/O27</f>
        <v>184.5</v>
      </c>
      <c r="W27" s="75">
        <f>SUM(U27,P27)</f>
        <v>32522</v>
      </c>
      <c r="X27" s="77">
        <v>7222</v>
      </c>
      <c r="Y27" s="76">
        <f>SUM(X27,R27)</f>
        <v>7365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97"/>
      <c r="L28" s="97"/>
      <c r="M28" s="64"/>
      <c r="N28" s="14"/>
      <c r="O28" s="73"/>
      <c r="P28" s="74"/>
      <c r="Q28" s="74"/>
      <c r="R28" s="74"/>
      <c r="S28" s="7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6"/>
      <c r="L29" s="96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116</v>
      </c>
      <c r="I34" s="31">
        <f>SUM(I14:I33)</f>
        <v>86752</v>
      </c>
      <c r="J34" s="31">
        <v>232940</v>
      </c>
      <c r="K34" s="31">
        <f>SUM(K14:K33)</f>
        <v>16590</v>
      </c>
      <c r="L34" s="31">
        <v>44683</v>
      </c>
      <c r="M34" s="68">
        <f>(I34/J34*100)-100</f>
        <v>-62.757791706018715</v>
      </c>
      <c r="N34" s="32">
        <f>I34/H34</f>
        <v>747.8620689655172</v>
      </c>
      <c r="O34" s="34">
        <f>SUM(O14:O33)</f>
        <v>117</v>
      </c>
      <c r="P34" s="31">
        <f>SUM(P14:P33)</f>
        <v>187147</v>
      </c>
      <c r="Q34" s="31">
        <v>348995</v>
      </c>
      <c r="R34" s="31">
        <f>SUM(R14:R33)</f>
        <v>41658</v>
      </c>
      <c r="S34" s="31">
        <v>70166</v>
      </c>
      <c r="T34" s="68">
        <f>(P34/Q34*100)-100</f>
        <v>-46.37544950500724</v>
      </c>
      <c r="U34" s="78">
        <f>SUM(U14:U33)</f>
        <v>1502731</v>
      </c>
      <c r="V34" s="32">
        <f>P34/O34</f>
        <v>1599.5470085470085</v>
      </c>
      <c r="W34" s="90">
        <f>SUM(U34,P34)</f>
        <v>1689878</v>
      </c>
      <c r="X34" s="79">
        <f>SUM(X14:X33)</f>
        <v>327963</v>
      </c>
      <c r="Y34" s="35">
        <f>SUM(Y14:Y33)</f>
        <v>369621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03 - Aug</v>
      </c>
      <c r="L4" s="20"/>
      <c r="M4" s="62" t="str">
        <f>'WEEKLY COMPETITIVE REPORT'!M4</f>
        <v>05 -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02 - Aug</v>
      </c>
      <c r="L5" s="7"/>
      <c r="M5" s="63" t="str">
        <f>'WEEKLY COMPETITIVE REPORT'!M5</f>
        <v>08 -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41130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ICE AGE 4: CONTINENTAL DRIFT</v>
      </c>
      <c r="D14" s="4" t="str">
        <f>'WEEKLY COMPETITIVE REPORT'!D14</f>
        <v>LEDENA DOBA 4: CELINSKI PREMIKI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5</v>
      </c>
      <c r="H14" s="37">
        <f>'WEEKLY COMPETITIVE REPORT'!H14</f>
        <v>30</v>
      </c>
      <c r="I14" s="14">
        <f>'WEEKLY COMPETITIVE REPORT'!I14/Y4</f>
        <v>33800.298062593145</v>
      </c>
      <c r="J14" s="14">
        <f>'WEEKLY COMPETITIVE REPORT'!J14/Y4</f>
        <v>35729.01142573274</v>
      </c>
      <c r="K14" s="22">
        <f>'WEEKLY COMPETITIVE REPORT'!K14</f>
        <v>5209</v>
      </c>
      <c r="L14" s="22">
        <f>'WEEKLY COMPETITIVE REPORT'!L14</f>
        <v>5513</v>
      </c>
      <c r="M14" s="64">
        <f>'WEEKLY COMPETITIVE REPORT'!M14</f>
        <v>-5.398171643088048</v>
      </c>
      <c r="N14" s="14">
        <f aca="true" t="shared" si="0" ref="N14:N20">I14/H14</f>
        <v>1126.6766020864382</v>
      </c>
      <c r="O14" s="37">
        <f>'WEEKLY COMPETITIVE REPORT'!O14</f>
        <v>30</v>
      </c>
      <c r="P14" s="14">
        <f>'WEEKLY COMPETITIVE REPORT'!P14/Y4</f>
        <v>73296.07550919025</v>
      </c>
      <c r="Q14" s="14">
        <f>'WEEKLY COMPETITIVE REPORT'!Q14/Y4</f>
        <v>80221.06308991555</v>
      </c>
      <c r="R14" s="22">
        <f>'WEEKLY COMPETITIVE REPORT'!R14</f>
        <v>12785</v>
      </c>
      <c r="S14" s="22">
        <f>'WEEKLY COMPETITIVE REPORT'!S14</f>
        <v>14066</v>
      </c>
      <c r="T14" s="64">
        <f>'WEEKLY COMPETITIVE REPORT'!T14</f>
        <v>-8.632380716475225</v>
      </c>
      <c r="U14" s="14">
        <f>'WEEKLY COMPETITIVE REPORT'!U14/Y4</f>
        <v>757799.304520616</v>
      </c>
      <c r="V14" s="14">
        <f aca="true" t="shared" si="1" ref="V14:V20">P14/O14</f>
        <v>2443.2025169730086</v>
      </c>
      <c r="W14" s="25">
        <f aca="true" t="shared" si="2" ref="W14:W20">P14+U14</f>
        <v>831095.3800298062</v>
      </c>
      <c r="X14" s="22">
        <f>'WEEKLY COMPETITIVE REPORT'!X14</f>
        <v>130557</v>
      </c>
      <c r="Y14" s="56">
        <f>'WEEKLY COMPETITIVE REPORT'!Y14</f>
        <v>143342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TED</v>
      </c>
      <c r="D15" s="4" t="str">
        <f>'WEEKLY COMPETITIVE REPORT'!D15</f>
        <v>TED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28160.705414803775</v>
      </c>
      <c r="J15" s="14">
        <f>'WEEKLY COMPETITIVE REPORT'!J15/Y4</f>
        <v>0</v>
      </c>
      <c r="K15" s="22">
        <f>'WEEKLY COMPETITIVE REPORT'!K15</f>
        <v>4508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3520.088176850472</v>
      </c>
      <c r="O15" s="37">
        <f>'WEEKLY COMPETITIVE REPORT'!O15</f>
        <v>8</v>
      </c>
      <c r="P15" s="14">
        <f>'WEEKLY COMPETITIVE REPORT'!P15/Y4</f>
        <v>62901.14257327372</v>
      </c>
      <c r="Q15" s="14">
        <f>'WEEKLY COMPETITIVE REPORT'!Q15/Y4</f>
        <v>0</v>
      </c>
      <c r="R15" s="22">
        <f>'WEEKLY COMPETITIVE REPORT'!R15</f>
        <v>11882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26877.79433681073</v>
      </c>
      <c r="V15" s="14">
        <f t="shared" si="1"/>
        <v>7862.642821659215</v>
      </c>
      <c r="W15" s="25">
        <f t="shared" si="2"/>
        <v>89778.93691008445</v>
      </c>
      <c r="X15" s="22">
        <f>'WEEKLY COMPETITIVE REPORT'!X15</f>
        <v>5350</v>
      </c>
      <c r="Y15" s="56">
        <f>'WEEKLY COMPETITIVE REPORT'!Y15</f>
        <v>17232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THE DARK KNIGHT RISES</v>
      </c>
      <c r="D16" s="4" t="str">
        <f>'WEEKLY COMPETITIVE REPORT'!D16</f>
        <v>VZPON VITEZA TEME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11</v>
      </c>
      <c r="I16" s="14">
        <f>'WEEKLY COMPETITIVE REPORT'!I16/Y4</f>
        <v>26990.809736711377</v>
      </c>
      <c r="J16" s="14">
        <f>'WEEKLY COMPETITIVE REPORT'!J16/Y4</f>
        <v>50807.25285643318</v>
      </c>
      <c r="K16" s="22">
        <f>'WEEKLY COMPETITIVE REPORT'!K16</f>
        <v>4162</v>
      </c>
      <c r="L16" s="22">
        <f>'WEEKLY COMPETITIVE REPORT'!L16</f>
        <v>7781</v>
      </c>
      <c r="M16" s="64">
        <f>'WEEKLY COMPETITIVE REPORT'!M16</f>
        <v>-46.87606942067954</v>
      </c>
      <c r="N16" s="14">
        <f t="shared" si="0"/>
        <v>2453.7099760646706</v>
      </c>
      <c r="O16" s="37">
        <f>'WEEKLY COMPETITIVE REPORT'!O16</f>
        <v>11</v>
      </c>
      <c r="P16" s="14">
        <f>'WEEKLY COMPETITIVE REPORT'!P16/Y4</f>
        <v>57631.64431197218</v>
      </c>
      <c r="Q16" s="14">
        <f>'WEEKLY COMPETITIVE REPORT'!Q16/Y4</f>
        <v>110582.46398410332</v>
      </c>
      <c r="R16" s="22">
        <f>'WEEKLY COMPETITIVE REPORT'!R16</f>
        <v>10158</v>
      </c>
      <c r="S16" s="22">
        <f>'WEEKLY COMPETITIVE REPORT'!S16</f>
        <v>19309</v>
      </c>
      <c r="T16" s="64">
        <f>'WEEKLY COMPETITIVE REPORT'!T16</f>
        <v>-47.88355925921767</v>
      </c>
      <c r="U16" s="14">
        <f>'WEEKLY COMPETITIVE REPORT'!U16/Y4</f>
        <v>110916.54247391952</v>
      </c>
      <c r="V16" s="14">
        <f t="shared" si="1"/>
        <v>5239.240391997471</v>
      </c>
      <c r="W16" s="25">
        <f t="shared" si="2"/>
        <v>168548.1867858917</v>
      </c>
      <c r="X16" s="22">
        <f>'WEEKLY COMPETITIVE REPORT'!X16</f>
        <v>19497</v>
      </c>
      <c r="Y16" s="56">
        <f>'WEEKLY COMPETITIVE REPORT'!Y16</f>
        <v>29655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AMAZING SPIDER-MAN 3D</v>
      </c>
      <c r="D17" s="4" t="str">
        <f>'WEEKLY COMPETITIVE REPORT'!D17</f>
        <v>NEVERJETNI SPIDER-MAN 3D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4</v>
      </c>
      <c r="H17" s="37">
        <f>'WEEKLY COMPETITIVE REPORT'!H17</f>
        <v>14</v>
      </c>
      <c r="I17" s="14">
        <f>'WEEKLY COMPETITIVE REPORT'!I17/Y4</f>
        <v>5788.623944361649</v>
      </c>
      <c r="J17" s="14">
        <f>'WEEKLY COMPETITIVE REPORT'!J17/Y4</f>
        <v>8159.463487332339</v>
      </c>
      <c r="K17" s="22">
        <f>'WEEKLY COMPETITIVE REPORT'!K17</f>
        <v>842</v>
      </c>
      <c r="L17" s="22">
        <f>'WEEKLY COMPETITIVE REPORT'!L17</f>
        <v>1286</v>
      </c>
      <c r="M17" s="64">
        <f>'WEEKLY COMPETITIVE REPORT'!M17</f>
        <v>-29.05631659056317</v>
      </c>
      <c r="N17" s="14">
        <f t="shared" si="0"/>
        <v>413.4731388829749</v>
      </c>
      <c r="O17" s="37">
        <f>'WEEKLY COMPETITIVE REPORT'!O17</f>
        <v>14</v>
      </c>
      <c r="P17" s="14">
        <f>'WEEKLY COMPETITIVE REPORT'!P17/Y4</f>
        <v>12044.21261798311</v>
      </c>
      <c r="Q17" s="14">
        <f>'WEEKLY COMPETITIVE REPORT'!Q17/Y4</f>
        <v>19051.16741182315</v>
      </c>
      <c r="R17" s="22">
        <f>'WEEKLY COMPETITIVE REPORT'!R17</f>
        <v>2041</v>
      </c>
      <c r="S17" s="22">
        <f>'WEEKLY COMPETITIVE REPORT'!S17</f>
        <v>3320</v>
      </c>
      <c r="T17" s="64">
        <f>'WEEKLY COMPETITIVE REPORT'!T17</f>
        <v>-36.77966101694915</v>
      </c>
      <c r="U17" s="14">
        <f>'WEEKLY COMPETITIVE REPORT'!U17/Y4</f>
        <v>132694.9826130154</v>
      </c>
      <c r="V17" s="14">
        <f t="shared" si="1"/>
        <v>860.3009012845079</v>
      </c>
      <c r="W17" s="25">
        <f t="shared" si="2"/>
        <v>144739.1952309985</v>
      </c>
      <c r="X17" s="22">
        <f>'WEEKLY COMPETITIVE REPORT'!X17</f>
        <v>21996</v>
      </c>
      <c r="Y17" s="56">
        <f>'WEEKLY COMPETITIVE REPORT'!Y17</f>
        <v>24037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MAGIC MIKE</v>
      </c>
      <c r="D18" s="4" t="str">
        <f>'WEEKLY COMPETITIVE REPORT'!D18</f>
        <v>VROČI MIKE</v>
      </c>
      <c r="E18" s="4" t="str">
        <f>'WEEKLY COMPETITIVE REPORT'!E18</f>
        <v>IND</v>
      </c>
      <c r="F18" s="4" t="str">
        <f>'WEEKLY COMPETITIVE REPORT'!F18</f>
        <v>Cinemania</v>
      </c>
      <c r="G18" s="37">
        <f>'WEEKLY COMPETITIVE REPORT'!G18</f>
        <v>6</v>
      </c>
      <c r="H18" s="37">
        <f>'WEEKLY COMPETITIVE REPORT'!H18</f>
        <v>4</v>
      </c>
      <c r="I18" s="14">
        <f>'WEEKLY COMPETITIVE REPORT'!I18/Y4</f>
        <v>2095.131644311972</v>
      </c>
      <c r="J18" s="14">
        <f>'WEEKLY COMPETITIVE REPORT'!J18/Y4</f>
        <v>2259.0660705414803</v>
      </c>
      <c r="K18" s="22">
        <f>'WEEKLY COMPETITIVE REPORT'!K18</f>
        <v>143</v>
      </c>
      <c r="L18" s="22">
        <f>'WEEKLY COMPETITIVE REPORT'!L18</f>
        <v>357</v>
      </c>
      <c r="M18" s="64">
        <f>'WEEKLY COMPETITIVE REPORT'!M18</f>
        <v>-7.256734469488734</v>
      </c>
      <c r="N18" s="14">
        <f t="shared" si="0"/>
        <v>523.782911077993</v>
      </c>
      <c r="O18" s="37">
        <f>'WEEKLY COMPETITIVE REPORT'!O18</f>
        <v>4</v>
      </c>
      <c r="P18" s="14">
        <f>'WEEKLY COMPETITIVE REPORT'!P18/Y4</f>
        <v>5255.837059115747</v>
      </c>
      <c r="Q18" s="14">
        <f>'WEEKLY COMPETITIVE REPORT'!Q18/Y4</f>
        <v>5960.009935419771</v>
      </c>
      <c r="R18" s="22">
        <f>'WEEKLY COMPETITIVE REPORT'!R18</f>
        <v>1030</v>
      </c>
      <c r="S18" s="22">
        <f>'WEEKLY COMPETITIVE REPORT'!S18</f>
        <v>1172</v>
      </c>
      <c r="T18" s="64">
        <f>'WEEKLY COMPETITIVE REPORT'!T18</f>
        <v>-11.814961450302135</v>
      </c>
      <c r="U18" s="14">
        <f>'WEEKLY COMPETITIVE REPORT'!U18/Y4</f>
        <v>58873.571783407846</v>
      </c>
      <c r="V18" s="14">
        <f t="shared" si="1"/>
        <v>1313.9592647789368</v>
      </c>
      <c r="W18" s="25">
        <f t="shared" si="2"/>
        <v>64129.4088425236</v>
      </c>
      <c r="X18" s="22">
        <f>'WEEKLY COMPETITIVE REPORT'!X18</f>
        <v>10909</v>
      </c>
      <c r="Y18" s="56">
        <f>'WEEKLY COMPETITIVE REPORT'!Y18</f>
        <v>11939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COMME UN CHEF</v>
      </c>
      <c r="D19" s="4" t="str">
        <f>'WEEKLY COMPETITIVE REPORT'!D19</f>
        <v>KUHARSKI MOJSTER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2</v>
      </c>
      <c r="I19" s="14">
        <f>'WEEKLY COMPETITIVE REPORT'!I19/Y4</f>
        <v>1947.3422752111276</v>
      </c>
      <c r="J19" s="14">
        <f>'WEEKLY COMPETITIVE REPORT'!J19/Y4</f>
        <v>1744.9080973671137</v>
      </c>
      <c r="K19" s="22">
        <f>'WEEKLY COMPETITIVE REPORT'!K19</f>
        <v>299</v>
      </c>
      <c r="L19" s="22">
        <f>'WEEKLY COMPETITIVE REPORT'!L19</f>
        <v>270</v>
      </c>
      <c r="M19" s="64">
        <f>'WEEKLY COMPETITIVE REPORT'!M19</f>
        <v>11.601423487544494</v>
      </c>
      <c r="N19" s="14">
        <f t="shared" si="0"/>
        <v>973.6711376055638</v>
      </c>
      <c r="O19" s="37">
        <f>'WEEKLY COMPETITIVE REPORT'!O19</f>
        <v>2</v>
      </c>
      <c r="P19" s="14">
        <f>'WEEKLY COMPETITIVE REPORT'!P19/Y4</f>
        <v>3256.333830104322</v>
      </c>
      <c r="Q19" s="14">
        <f>'WEEKLY COMPETITIVE REPORT'!Q19/Y4</f>
        <v>3821.4108296075506</v>
      </c>
      <c r="R19" s="22">
        <f>'WEEKLY COMPETITIVE REPORT'!R19</f>
        <v>562</v>
      </c>
      <c r="S19" s="22">
        <f>'WEEKLY COMPETITIVE REPORT'!S19</f>
        <v>634</v>
      </c>
      <c r="T19" s="64">
        <f>'WEEKLY COMPETITIVE REPORT'!T19</f>
        <v>-14.787130321741955</v>
      </c>
      <c r="U19" s="14">
        <f>'WEEKLY COMPETITIVE REPORT'!U19/Y4</f>
        <v>13255.091902632887</v>
      </c>
      <c r="V19" s="14">
        <f t="shared" si="1"/>
        <v>1628.166915052161</v>
      </c>
      <c r="W19" s="25">
        <f t="shared" si="2"/>
        <v>16511.425732737207</v>
      </c>
      <c r="X19" s="22">
        <f>'WEEKLY COMPETITIVE REPORT'!X19</f>
        <v>2259</v>
      </c>
      <c r="Y19" s="56">
        <f>'WEEKLY COMPETITIVE REPORT'!Y19</f>
        <v>2821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INTOUCHABLES</v>
      </c>
      <c r="D20" s="4" t="str">
        <f>'WEEKLY COMPETITIVE REPORT'!D20</f>
        <v>PRIJATELJA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13</v>
      </c>
      <c r="H20" s="37">
        <f>'WEEKLY COMPETITIVE REPORT'!H20</f>
        <v>4</v>
      </c>
      <c r="I20" s="14">
        <f>'WEEKLY COMPETITIVE REPORT'!I20/Y4</f>
        <v>1638.1023348236463</v>
      </c>
      <c r="J20" s="14">
        <f>'WEEKLY COMPETITIVE REPORT'!J20/Y4</f>
        <v>1397.1684053651265</v>
      </c>
      <c r="K20" s="22">
        <f>'WEEKLY COMPETITIVE REPORT'!K20</f>
        <v>263</v>
      </c>
      <c r="L20" s="22">
        <f>'WEEKLY COMPETITIVE REPORT'!L20</f>
        <v>223</v>
      </c>
      <c r="M20" s="64">
        <f>'WEEKLY COMPETITIVE REPORT'!M20</f>
        <v>17.24444444444444</v>
      </c>
      <c r="N20" s="14">
        <f t="shared" si="0"/>
        <v>409.5255837059116</v>
      </c>
      <c r="O20" s="37">
        <f>'WEEKLY COMPETITIVE REPORT'!O20</f>
        <v>4</v>
      </c>
      <c r="P20" s="14">
        <f>'WEEKLY COMPETITIVE REPORT'!P20/Y4</f>
        <v>3125.931445603577</v>
      </c>
      <c r="Q20" s="14">
        <f>'WEEKLY COMPETITIVE REPORT'!Q20/Y4</f>
        <v>3296.0755091902633</v>
      </c>
      <c r="R20" s="22">
        <f>'WEEKLY COMPETITIVE REPORT'!R20</f>
        <v>531</v>
      </c>
      <c r="S20" s="22">
        <f>'WEEKLY COMPETITIVE REPORT'!S20</f>
        <v>567</v>
      </c>
      <c r="T20" s="64">
        <f>'WEEKLY COMPETITIVE REPORT'!T20</f>
        <v>-5.162019593067072</v>
      </c>
      <c r="U20" s="14">
        <f>'WEEKLY COMPETITIVE REPORT'!U20/Y4</f>
        <v>76538.74813710879</v>
      </c>
      <c r="V20" s="14">
        <f t="shared" si="1"/>
        <v>781.4828614008942</v>
      </c>
      <c r="W20" s="25">
        <f t="shared" si="2"/>
        <v>79664.67958271237</v>
      </c>
      <c r="X20" s="22">
        <f>'WEEKLY COMPETITIVE REPORT'!X20</f>
        <v>12796</v>
      </c>
      <c r="Y20" s="56">
        <f>'WEEKLY COMPETITIVE REPORT'!Y20</f>
        <v>13327</v>
      </c>
    </row>
    <row r="21" spans="1:25" ht="12.75">
      <c r="A21" s="50">
        <v>8</v>
      </c>
      <c r="B21" s="4">
        <f>'WEEKLY COMPETITIVE REPORT'!B21</f>
        <v>11</v>
      </c>
      <c r="C21" s="4" t="str">
        <f>'WEEKLY COMPETITIVE REPORT'!C21</f>
        <v>HYSTERIA</v>
      </c>
      <c r="D21" s="4" t="str">
        <f>'WEEKLY COMPETITIVE REPORT'!D21</f>
        <v>HISTERIJA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2</v>
      </c>
      <c r="I21" s="14">
        <f>'WEEKLY COMPETITIVE REPORT'!I21/Y4</f>
        <v>1497.7645305514156</v>
      </c>
      <c r="J21" s="14">
        <f>'WEEKLY COMPETITIVE REPORT'!J21/Y4</f>
        <v>1286.636860407352</v>
      </c>
      <c r="K21" s="22">
        <f>'WEEKLY COMPETITIVE REPORT'!K21</f>
        <v>226</v>
      </c>
      <c r="L21" s="22">
        <f>'WEEKLY COMPETITIVE REPORT'!L21</f>
        <v>197</v>
      </c>
      <c r="M21" s="64">
        <f>'WEEKLY COMPETITIVE REPORT'!M21</f>
        <v>16.409266409266408</v>
      </c>
      <c r="N21" s="14">
        <f aca="true" t="shared" si="3" ref="N21:N33">I21/H21</f>
        <v>748.8822652757078</v>
      </c>
      <c r="O21" s="37">
        <f>'WEEKLY COMPETITIVE REPORT'!O21</f>
        <v>2</v>
      </c>
      <c r="P21" s="14">
        <f>'WEEKLY COMPETITIVE REPORT'!P21/Y4</f>
        <v>2896.174863387978</v>
      </c>
      <c r="Q21" s="14">
        <f>'WEEKLY COMPETITIVE REPORT'!Q21/Y4</f>
        <v>2709.8857426726277</v>
      </c>
      <c r="R21" s="22">
        <f>'WEEKLY COMPETITIVE REPORT'!R21</f>
        <v>477</v>
      </c>
      <c r="S21" s="22">
        <f>'WEEKLY COMPETITIVE REPORT'!S21</f>
        <v>465</v>
      </c>
      <c r="T21" s="64">
        <f>'WEEKLY COMPETITIVE REPORT'!T21</f>
        <v>6.874427131072409</v>
      </c>
      <c r="U21" s="14">
        <f>'WEEKLY COMPETITIVE REPORT'!U21/Y4</f>
        <v>2709.8857426726277</v>
      </c>
      <c r="V21" s="14">
        <f aca="true" t="shared" si="4" ref="V21:V33">P21/O21</f>
        <v>1448.087431693989</v>
      </c>
      <c r="W21" s="25">
        <f aca="true" t="shared" si="5" ref="W21:W33">P21+U21</f>
        <v>5606.060606060606</v>
      </c>
      <c r="X21" s="22">
        <f>'WEEKLY COMPETITIVE REPORT'!X21</f>
        <v>465</v>
      </c>
      <c r="Y21" s="56">
        <f>'WEEKLY COMPETITIVE REPORT'!Y21</f>
        <v>942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THE DICTATOR</v>
      </c>
      <c r="D22" s="4" t="str">
        <f>'WEEKLY COMPETITIVE REPORT'!D22</f>
        <v>DIKTATOR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12</v>
      </c>
      <c r="H22" s="37">
        <f>'WEEKLY COMPETITIVE REPORT'!H22</f>
        <v>12</v>
      </c>
      <c r="I22" s="14">
        <f>'WEEKLY COMPETITIVE REPORT'!I22/Y4</f>
        <v>1287.8787878787878</v>
      </c>
      <c r="J22" s="14">
        <f>'WEEKLY COMPETITIVE REPORT'!J22/Y4</f>
        <v>2036.7610531544958</v>
      </c>
      <c r="K22" s="22">
        <f>'WEEKLY COMPETITIVE REPORT'!K22</f>
        <v>212</v>
      </c>
      <c r="L22" s="22">
        <f>'WEEKLY COMPETITIVE REPORT'!L22</f>
        <v>353</v>
      </c>
      <c r="M22" s="64">
        <f>'WEEKLY COMPETITIVE REPORT'!M22</f>
        <v>-36.76829268292683</v>
      </c>
      <c r="N22" s="14">
        <f t="shared" si="3"/>
        <v>107.32323232323232</v>
      </c>
      <c r="O22" s="37">
        <f>'WEEKLY COMPETITIVE REPORT'!O22</f>
        <v>13</v>
      </c>
      <c r="P22" s="14">
        <f>'WEEKLY COMPETITIVE REPORT'!P22/Y4</f>
        <v>2539.741679085941</v>
      </c>
      <c r="Q22" s="14">
        <f>'WEEKLY COMPETITIVE REPORT'!Q22/Y4</f>
        <v>3692.2503725782412</v>
      </c>
      <c r="R22" s="22">
        <f>'WEEKLY COMPETITIVE REPORT'!R22</f>
        <v>445</v>
      </c>
      <c r="S22" s="22">
        <f>'WEEKLY COMPETITIVE REPORT'!S22</f>
        <v>673</v>
      </c>
      <c r="T22" s="64">
        <f>'WEEKLY COMPETITIVE REPORT'!T22</f>
        <v>-31.214261688530115</v>
      </c>
      <c r="U22" s="14">
        <f>'WEEKLY COMPETITIVE REPORT'!U22/Y4</f>
        <v>401342.52359662193</v>
      </c>
      <c r="V22" s="14">
        <f t="shared" si="4"/>
        <v>195.3647445450724</v>
      </c>
      <c r="W22" s="25">
        <f t="shared" si="5"/>
        <v>403882.2652757079</v>
      </c>
      <c r="X22" s="22">
        <f>'WEEKLY COMPETITIVE REPORT'!X22</f>
        <v>72746</v>
      </c>
      <c r="Y22" s="56">
        <f>'WEEKLY COMPETITIVE REPORT'!Y22</f>
        <v>73191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DIRTY GIRL</v>
      </c>
      <c r="D23" s="4" t="str">
        <f>'WEEKLY COMPETITIVE REPORT'!D23</f>
        <v>MRHA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4</v>
      </c>
      <c r="H23" s="37">
        <f>'WEEKLY COMPETITIVE REPORT'!H23</f>
        <v>6</v>
      </c>
      <c r="I23" s="14">
        <f>'WEEKLY COMPETITIVE REPORT'!I23/Y4</f>
        <v>876.8007948335817</v>
      </c>
      <c r="J23" s="14">
        <f>'WEEKLY COMPETITIVE REPORT'!J23/Y4</f>
        <v>1593.3929458519622</v>
      </c>
      <c r="K23" s="22">
        <f>'WEEKLY COMPETITIVE REPORT'!K23</f>
        <v>141</v>
      </c>
      <c r="L23" s="22">
        <f>'WEEKLY COMPETITIVE REPORT'!L23</f>
        <v>255</v>
      </c>
      <c r="M23" s="64">
        <f>'WEEKLY COMPETITIVE REPORT'!M23</f>
        <v>-44.972720187061576</v>
      </c>
      <c r="N23" s="14">
        <f t="shared" si="3"/>
        <v>146.13346580559696</v>
      </c>
      <c r="O23" s="37">
        <f>'WEEKLY COMPETITIVE REPORT'!O23</f>
        <v>6</v>
      </c>
      <c r="P23" s="14">
        <f>'WEEKLY COMPETITIVE REPORT'!P23/Y4</f>
        <v>2287.6304023845005</v>
      </c>
      <c r="Q23" s="14">
        <f>'WEEKLY COMPETITIVE REPORT'!Q23/Y4</f>
        <v>4025.086934923</v>
      </c>
      <c r="R23" s="22">
        <f>'WEEKLY COMPETITIVE REPORT'!R23</f>
        <v>441</v>
      </c>
      <c r="S23" s="22">
        <f>'WEEKLY COMPETITIVE REPORT'!S23</f>
        <v>786</v>
      </c>
      <c r="T23" s="64">
        <f>'WEEKLY COMPETITIVE REPORT'!T23</f>
        <v>-43.1656896019747</v>
      </c>
      <c r="U23" s="14">
        <f>'WEEKLY COMPETITIVE REPORT'!U23/Y4</f>
        <v>25981.12270243418</v>
      </c>
      <c r="V23" s="14">
        <f t="shared" si="4"/>
        <v>381.2717337307501</v>
      </c>
      <c r="W23" s="25">
        <f t="shared" si="5"/>
        <v>28268.75310481868</v>
      </c>
      <c r="X23" s="22">
        <f>'WEEKLY COMPETITIVE REPORT'!X23</f>
        <v>4904</v>
      </c>
      <c r="Y23" s="56">
        <f>'WEEKLY COMPETITIVE REPORT'!Y23</f>
        <v>5345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SEEKING JUSTICE</v>
      </c>
      <c r="D24" s="4" t="str">
        <f>'WEEKLY COMPETITIVE REPORT'!D24</f>
        <v>V ISKANJU PRAVICE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2</v>
      </c>
      <c r="I24" s="14">
        <f>'WEEKLY COMPETITIVE REPORT'!I24/Y4</f>
        <v>1104.073522106309</v>
      </c>
      <c r="J24" s="14">
        <f>'WEEKLY COMPETITIVE REPORT'!J24/Y4</f>
        <v>1353.7009438648784</v>
      </c>
      <c r="K24" s="22">
        <f>'WEEKLY COMPETITIVE REPORT'!K24</f>
        <v>168</v>
      </c>
      <c r="L24" s="22">
        <f>'WEEKLY COMPETITIVE REPORT'!L24</f>
        <v>206</v>
      </c>
      <c r="M24" s="64">
        <f>'WEEKLY COMPETITIVE REPORT'!M24</f>
        <v>-18.440366972477065</v>
      </c>
      <c r="N24" s="14">
        <f t="shared" si="3"/>
        <v>552.0367610531545</v>
      </c>
      <c r="O24" s="37">
        <f>'WEEKLY COMPETITIVE REPORT'!O24</f>
        <v>2</v>
      </c>
      <c r="P24" s="14">
        <f>'WEEKLY COMPETITIVE REPORT'!P24/Y4</f>
        <v>2199.4535519125684</v>
      </c>
      <c r="Q24" s="14">
        <f>'WEEKLY COMPETITIVE REPORT'!Q24/Y4</f>
        <v>2773.224043715847</v>
      </c>
      <c r="R24" s="22">
        <f>'WEEKLY COMPETITIVE REPORT'!R24</f>
        <v>393</v>
      </c>
      <c r="S24" s="22">
        <f>'WEEKLY COMPETITIVE REPORT'!S24</f>
        <v>495</v>
      </c>
      <c r="T24" s="64">
        <f>'WEEKLY COMPETITIVE REPORT'!T24</f>
        <v>-20.689655172413794</v>
      </c>
      <c r="U24" s="14">
        <f>'WEEKLY COMPETITIVE REPORT'!U24/Y4</f>
        <v>13043.964232488823</v>
      </c>
      <c r="V24" s="14">
        <f t="shared" si="4"/>
        <v>1099.7267759562842</v>
      </c>
      <c r="W24" s="25">
        <f t="shared" si="5"/>
        <v>15243.41778440139</v>
      </c>
      <c r="X24" s="22">
        <f>'WEEKLY COMPETITIVE REPORT'!X24</f>
        <v>2175</v>
      </c>
      <c r="Y24" s="56">
        <f>'WEEKLY COMPETITIVE REPORT'!Y24</f>
        <v>2568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THE FIVE-YEAR ENGAGEMENT</v>
      </c>
      <c r="D25" s="4" t="str">
        <f>'WEEKLY COMPETITIVE REPORT'!D25</f>
        <v>PETLETNA ZAROKA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8</v>
      </c>
      <c r="H25" s="37">
        <f>'WEEKLY COMPETITIVE REPORT'!H25</f>
        <v>7</v>
      </c>
      <c r="I25" s="14">
        <f>'WEEKLY COMPETITIVE REPORT'!I25/Y4</f>
        <v>863.1395926477893</v>
      </c>
      <c r="J25" s="14">
        <f>'WEEKLY COMPETITIVE REPORT'!J25/Y4</f>
        <v>1317.685047193244</v>
      </c>
      <c r="K25" s="22">
        <f>'WEEKLY COMPETITIVE REPORT'!K25</f>
        <v>142</v>
      </c>
      <c r="L25" s="22">
        <f>'WEEKLY COMPETITIVE REPORT'!L25</f>
        <v>215</v>
      </c>
      <c r="M25" s="64">
        <f>'WEEKLY COMPETITIVE REPORT'!M25</f>
        <v>-34.49575871819039</v>
      </c>
      <c r="N25" s="14">
        <f t="shared" si="3"/>
        <v>123.30565609254133</v>
      </c>
      <c r="O25" s="37">
        <f>'WEEKLY COMPETITIVE REPORT'!O25</f>
        <v>7</v>
      </c>
      <c r="P25" s="14">
        <f>'WEEKLY COMPETITIVE REPORT'!P25/Y4</f>
        <v>2124.937903626428</v>
      </c>
      <c r="Q25" s="14">
        <f>'WEEKLY COMPETITIVE REPORT'!Q25/Y4</f>
        <v>3027.819175360159</v>
      </c>
      <c r="R25" s="22">
        <f>'WEEKLY COMPETITIVE REPORT'!R25</f>
        <v>444</v>
      </c>
      <c r="S25" s="22">
        <f>'WEEKLY COMPETITIVE REPORT'!S25</f>
        <v>625</v>
      </c>
      <c r="T25" s="64">
        <f>'WEEKLY COMPETITIVE REPORT'!T25</f>
        <v>-29.819524200164068</v>
      </c>
      <c r="U25" s="14">
        <f>'WEEKLY COMPETITIVE REPORT'!U25/Y4</f>
        <v>65022.35469448584</v>
      </c>
      <c r="V25" s="14">
        <f t="shared" si="4"/>
        <v>303.5625576609183</v>
      </c>
      <c r="W25" s="25">
        <f t="shared" si="5"/>
        <v>67147.29259811227</v>
      </c>
      <c r="X25" s="22">
        <f>'WEEKLY COMPETITIVE REPORT'!X25</f>
        <v>12323</v>
      </c>
      <c r="Y25" s="56">
        <f>'WEEKLY COMPETITIVE REPORT'!Y25</f>
        <v>12767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SNOW WHITE AND THE HUNTSMAN</v>
      </c>
      <c r="D26" s="4" t="str">
        <f>'WEEKLY COMPETITIVE REPORT'!D26</f>
        <v>SNEGULJČICA IN LOVEC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10</v>
      </c>
      <c r="H26" s="37">
        <f>'WEEKLY COMPETITIVE REPORT'!H26</f>
        <v>10</v>
      </c>
      <c r="I26" s="14">
        <f>'WEEKLY COMPETITIVE REPORT'!I26/Y4</f>
        <v>1197.218082463984</v>
      </c>
      <c r="J26" s="14">
        <f>'WEEKLY COMPETITIVE REPORT'!J26/Y4</f>
        <v>981.1227024341778</v>
      </c>
      <c r="K26" s="22">
        <f>'WEEKLY COMPETITIVE REPORT'!K26</f>
        <v>196</v>
      </c>
      <c r="L26" s="22">
        <f>'WEEKLY COMPETITIVE REPORT'!L26</f>
        <v>150</v>
      </c>
      <c r="M26" s="64">
        <f>'WEEKLY COMPETITIVE REPORT'!M26</f>
        <v>22.025316455696213</v>
      </c>
      <c r="N26" s="14">
        <f t="shared" si="3"/>
        <v>119.72180824639841</v>
      </c>
      <c r="O26" s="37">
        <f>'WEEKLY COMPETITIVE REPORT'!O26</f>
        <v>10</v>
      </c>
      <c r="P26" s="14">
        <f>'WEEKLY COMPETITIVE REPORT'!P26/Y4</f>
        <v>1947.3422752111276</v>
      </c>
      <c r="Q26" s="14">
        <f>'WEEKLY COMPETITIVE REPORT'!Q26/Y4</f>
        <v>2085.1962245404866</v>
      </c>
      <c r="R26" s="22">
        <f>'WEEKLY COMPETITIVE REPORT'!R26</f>
        <v>326</v>
      </c>
      <c r="S26" s="22">
        <f>'WEEKLY COMPETITIVE REPORT'!S26</f>
        <v>350</v>
      </c>
      <c r="T26" s="64">
        <f>'WEEKLY COMPETITIVE REPORT'!T26</f>
        <v>-6.611078022632526</v>
      </c>
      <c r="U26" s="14">
        <f>'WEEKLY COMPETITIVE REPORT'!U26/Y4</f>
        <v>141753.60158966715</v>
      </c>
      <c r="V26" s="14">
        <f t="shared" si="4"/>
        <v>194.73422752111276</v>
      </c>
      <c r="W26" s="25">
        <f t="shared" si="5"/>
        <v>143700.94386487827</v>
      </c>
      <c r="X26" s="22">
        <f>'WEEKLY COMPETITIVE REPORT'!X26</f>
        <v>24764</v>
      </c>
      <c r="Y26" s="56">
        <f>'WEEKLY COMPETITIVE REPORT'!Y26</f>
        <v>25090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THE CABIN IN THE WOODS</v>
      </c>
      <c r="D27" s="4" t="str">
        <f>'WEEKLY COMPETITIVE REPORT'!D27</f>
        <v>KOČA V GOZDU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13</v>
      </c>
      <c r="H27" s="37">
        <f>'WEEKLY COMPETITIVE REPORT'!H27</f>
        <v>4</v>
      </c>
      <c r="I27" s="14">
        <f>'WEEKLY COMPETITIVE REPORT'!I27/Y4</f>
        <v>491.8032786885246</v>
      </c>
      <c r="J27" s="14">
        <f>'WEEKLY COMPETITIVE REPORT'!J27/Y17</f>
        <v>0.022090943129342264</v>
      </c>
      <c r="K27" s="22">
        <f>'WEEKLY COMPETITIVE REPORT'!K27</f>
        <v>79</v>
      </c>
      <c r="L27" s="22">
        <f>'WEEKLY COMPETITIVE REPORT'!L27</f>
        <v>113</v>
      </c>
      <c r="M27" s="64">
        <f>'WEEKLY COMPETITIVE REPORT'!M27</f>
        <v>-25.423728813559322</v>
      </c>
      <c r="N27" s="14">
        <f t="shared" si="3"/>
        <v>122.95081967213115</v>
      </c>
      <c r="O27" s="37">
        <f>'WEEKLY COMPETITIVE REPORT'!O27</f>
        <v>4</v>
      </c>
      <c r="P27" s="14">
        <f>'WEEKLY COMPETITIVE REPORT'!P27/Y4</f>
        <v>916.5424739195231</v>
      </c>
      <c r="Q27" s="14">
        <f>'WEEKLY COMPETITIVE REPORT'!Q27/Y17</f>
        <v>0.03444689437117777</v>
      </c>
      <c r="R27" s="22">
        <f>'WEEKLY COMPETITIVE REPORT'!R27</f>
        <v>143</v>
      </c>
      <c r="S27" s="22">
        <f>'WEEKLY COMPETITIVE REPORT'!S27</f>
        <v>193</v>
      </c>
      <c r="T27" s="64">
        <f>'WEEKLY COMPETITIVE REPORT'!T27</f>
        <v>-10.869565217391312</v>
      </c>
      <c r="U27" s="14">
        <f>'WEEKLY COMPETITIVE REPORT'!U27/Y17</f>
        <v>1.3222947955235678</v>
      </c>
      <c r="V27" s="14">
        <f t="shared" si="4"/>
        <v>229.13561847988078</v>
      </c>
      <c r="W27" s="25">
        <f t="shared" si="5"/>
        <v>917.8647687150467</v>
      </c>
      <c r="X27" s="22">
        <f>'WEEKLY COMPETITIVE REPORT'!X27</f>
        <v>7222</v>
      </c>
      <c r="Y27" s="56">
        <f>'WEEKLY COMPETITIVE REPORT'!Y27</f>
        <v>7365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116</v>
      </c>
      <c r="I34" s="32">
        <f>SUM(I14:I33)</f>
        <v>107739.69200198709</v>
      </c>
      <c r="J34" s="31">
        <f>SUM(J14:J33)</f>
        <v>108666.19198662118</v>
      </c>
      <c r="K34" s="31">
        <f>SUM(K14:K33)</f>
        <v>16590</v>
      </c>
      <c r="L34" s="31">
        <f>SUM(L14:L33)</f>
        <v>16919</v>
      </c>
      <c r="M34" s="64">
        <f>'WEEKLY COMPETITIVE REPORT'!M34</f>
        <v>-62.757791706018715</v>
      </c>
      <c r="N34" s="32">
        <f>I34/H34</f>
        <v>928.7904482929921</v>
      </c>
      <c r="O34" s="40">
        <f>'WEEKLY COMPETITIVE REPORT'!O34</f>
        <v>117</v>
      </c>
      <c r="P34" s="31">
        <f>SUM(P14:P33)</f>
        <v>232423.00049677095</v>
      </c>
      <c r="Q34" s="31">
        <f>SUM(Q14:Q33)</f>
        <v>241245.68770074437</v>
      </c>
      <c r="R34" s="31">
        <f>SUM(R14:R33)</f>
        <v>41658</v>
      </c>
      <c r="S34" s="31">
        <f>SUM(S14:S33)</f>
        <v>42655</v>
      </c>
      <c r="T34" s="65">
        <f>P34/Q34-100%</f>
        <v>-0.03657137786818232</v>
      </c>
      <c r="U34" s="31">
        <f>SUM(U14:U33)</f>
        <v>1826810.8106206772</v>
      </c>
      <c r="V34" s="32">
        <f>P34/O34</f>
        <v>1986.5213717672732</v>
      </c>
      <c r="W34" s="31">
        <f>SUM(W14:W33)</f>
        <v>2059233.8111174484</v>
      </c>
      <c r="X34" s="31">
        <f>SUM(X14:X33)</f>
        <v>327963</v>
      </c>
      <c r="Y34" s="35">
        <f>SUM(Y14:Y33)</f>
        <v>369621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2012-08-09T09:49:21Z</dcterms:modified>
  <cp:category/>
  <cp:version/>
  <cp:contentType/>
  <cp:contentStatus/>
</cp:coreProperties>
</file>