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5" windowWidth="19440" windowHeight="46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<sst xmlns="http://schemas.openxmlformats.org/spreadsheetml/2006/main" count="240" uniqueCount="84">
  <si>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</si>
  <si>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</si>
  <si>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</si>
  <si>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</si>
  <si>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</si>
  <si>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</si>
  <si>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</si>
  <si>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</si>
  <si>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</si>
  <si>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</si>
  <si>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</si>
  <si>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</si>
  <si>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</si>
  <si>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</si>
  <si>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</si>
  <si>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</si>
  <si>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</si>
  <si>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</si>
  <si>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</si>
  <si>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</si>
  <si>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</si>
  <si>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</si>
  <si>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</si>
  <si>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</si>
  <si>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</si>
  <si>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</si>
  <si>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</si>
  <si>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</si>
  <si>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</si>
  <si>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</si>
  <si>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</si>
  <si>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</si>
  <si>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</si>
  <si>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</si>
  <si>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</si>
  <si>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</si>
  <si>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</si>
  <si>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</si>
  <si>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</si>
  <si>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</si>
  <si>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</si>
  <si>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</si>
  <si>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</si>
  <si>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</si>
  <si>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</si>
  <si>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</si>
  <si>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</si>
  <si>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</si>
  <si>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</si>
  <si>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</si>
  <si>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</si>
  <si>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THE CABIN IN THE WOODS</t>
  </si>
  <si>
    <t>KOČA V GOZDU</t>
  </si>
  <si>
    <t>CF</t>
  </si>
  <si>
    <t>SONY</t>
  </si>
  <si>
    <t>INTOUCHABLES</t>
  </si>
  <si>
    <t>PRIJATELJA</t>
  </si>
  <si>
    <t>PAR</t>
  </si>
  <si>
    <t>MAGIC MIKE</t>
  </si>
  <si>
    <t>VROČI MIKE</t>
  </si>
  <si>
    <t>WB</t>
  </si>
  <si>
    <t>ICE AGE 4: CONTINENTAL DRIFT</t>
  </si>
  <si>
    <t>LEDENA DOBA 4: CELINSKI PREMIKI</t>
  </si>
  <si>
    <t>AMAZING SPIDER-MAN 3D</t>
  </si>
  <si>
    <t>NEVERJETNI SPIDER-MAN 3D</t>
  </si>
  <si>
    <t>COMME UN CHEF</t>
  </si>
  <si>
    <t>KUHARSKI MOJSTER</t>
  </si>
  <si>
    <t>THE DARK KNIGHT RISES</t>
  </si>
  <si>
    <t>VZPON VITEZA TEME</t>
  </si>
  <si>
    <t>HYSTERIA</t>
  </si>
  <si>
    <t>HISTERIJA</t>
  </si>
  <si>
    <t>TED</t>
  </si>
  <si>
    <t>09 - Aug</t>
  </si>
  <si>
    <t>15 - Aug</t>
  </si>
  <si>
    <t>10 - Aug</t>
  </si>
  <si>
    <t>12 - Aug</t>
  </si>
  <si>
    <t>TOTAL RECALL</t>
  </si>
  <si>
    <t>POPOLNI SPOMIN</t>
  </si>
  <si>
    <t xml:space="preserve">ORLA FRØSNAPPER </t>
  </si>
  <si>
    <t>FERDO KROTA</t>
  </si>
  <si>
    <t>A TORINÓI LÓ</t>
  </si>
  <si>
    <t>TORINSKI KONJ</t>
  </si>
  <si>
    <t>MADAGASCAR 3</t>
  </si>
  <si>
    <t>MADAGASKAR 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</si>
</sst>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K8" sqref="K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74</v>
      </c>
      <c r="L4" s="20"/>
      <c r="M4" s="82" t="s">
        <v>75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72</v>
      </c>
      <c r="L5" s="7"/>
      <c r="M5" s="83" t="s">
        <v>73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41137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82</v>
      </c>
      <c r="D14" s="4" t="s">
        <v>83</v>
      </c>
      <c r="E14" s="15" t="s">
        <v>57</v>
      </c>
      <c r="F14" s="15" t="s">
        <v>36</v>
      </c>
      <c r="G14" s="37">
        <v>1</v>
      </c>
      <c r="H14" s="37">
        <v>22</v>
      </c>
      <c r="I14" s="22">
        <v>68122</v>
      </c>
      <c r="J14" s="22"/>
      <c r="K14" s="100">
        <v>13060</v>
      </c>
      <c r="L14" s="100"/>
      <c r="M14" s="64"/>
      <c r="N14" s="14">
        <f>I14/H14</f>
        <v>3096.4545454545455</v>
      </c>
      <c r="O14" s="73">
        <v>22</v>
      </c>
      <c r="P14" s="14">
        <v>151889</v>
      </c>
      <c r="Q14" s="14"/>
      <c r="R14" s="14">
        <v>32882</v>
      </c>
      <c r="S14" s="14"/>
      <c r="T14" s="64"/>
      <c r="U14" s="75">
        <v>9333</v>
      </c>
      <c r="V14" s="14">
        <f>P14/O14</f>
        <v>6904.045454545455</v>
      </c>
      <c r="W14" s="75">
        <f>SUM(U14,P14)</f>
        <v>161222</v>
      </c>
      <c r="X14" s="75">
        <v>2911</v>
      </c>
      <c r="Y14" s="76">
        <f>SUM(X14,R14)</f>
        <v>35793</v>
      </c>
    </row>
    <row r="15" spans="1:25" ht="12.75">
      <c r="A15" s="72">
        <v>2</v>
      </c>
      <c r="B15" s="72">
        <v>2</v>
      </c>
      <c r="C15" s="4" t="s">
        <v>71</v>
      </c>
      <c r="D15" s="4" t="s">
        <v>71</v>
      </c>
      <c r="E15" s="15" t="s">
        <v>46</v>
      </c>
      <c r="F15" s="15" t="s">
        <v>36</v>
      </c>
      <c r="G15" s="37">
        <v>2</v>
      </c>
      <c r="H15" s="37">
        <v>8</v>
      </c>
      <c r="I15" s="14">
        <v>27310</v>
      </c>
      <c r="J15" s="14">
        <v>22675</v>
      </c>
      <c r="K15" s="14">
        <v>5385</v>
      </c>
      <c r="L15" s="14">
        <v>4508</v>
      </c>
      <c r="M15" s="64">
        <f>(I15/J15*100)-100</f>
        <v>20.441014332965807</v>
      </c>
      <c r="N15" s="14">
        <f>I15/H15</f>
        <v>3413.75</v>
      </c>
      <c r="O15" s="38">
        <v>8</v>
      </c>
      <c r="P15" s="14">
        <v>55223</v>
      </c>
      <c r="Q15" s="14">
        <v>50648</v>
      </c>
      <c r="R15" s="14">
        <v>12324</v>
      </c>
      <c r="S15" s="14">
        <v>11882</v>
      </c>
      <c r="T15" s="64">
        <f>(P15/Q15*100)-100</f>
        <v>9.032933185910608</v>
      </c>
      <c r="U15" s="75">
        <v>72290</v>
      </c>
      <c r="V15" s="14">
        <f>P15/O15</f>
        <v>6902.875</v>
      </c>
      <c r="W15" s="75">
        <f>SUM(U15,P15)</f>
        <v>127513</v>
      </c>
      <c r="X15" s="75">
        <v>17232</v>
      </c>
      <c r="Y15" s="76">
        <f>SUM(X15,R15)</f>
        <v>29556</v>
      </c>
    </row>
    <row r="16" spans="1:25" ht="12.75">
      <c r="A16" s="72">
        <v>3</v>
      </c>
      <c r="B16" s="72">
        <v>1</v>
      </c>
      <c r="C16" s="86" t="s">
        <v>61</v>
      </c>
      <c r="D16" s="86" t="s">
        <v>62</v>
      </c>
      <c r="E16" s="15" t="s">
        <v>49</v>
      </c>
      <c r="F16" s="15" t="s">
        <v>42</v>
      </c>
      <c r="G16" s="37">
        <v>6</v>
      </c>
      <c r="H16" s="37">
        <v>30</v>
      </c>
      <c r="I16" s="24">
        <v>20490</v>
      </c>
      <c r="J16" s="24">
        <v>27216</v>
      </c>
      <c r="K16" s="24">
        <v>4035</v>
      </c>
      <c r="L16" s="24">
        <v>5209</v>
      </c>
      <c r="M16" s="64">
        <f>(I16/J16*100)-100</f>
        <v>-24.713403880070544</v>
      </c>
      <c r="N16" s="14">
        <f>I16/H16</f>
        <v>683</v>
      </c>
      <c r="O16" s="37">
        <v>30</v>
      </c>
      <c r="P16" s="14">
        <v>44138</v>
      </c>
      <c r="Q16" s="14">
        <v>59018</v>
      </c>
      <c r="R16" s="14">
        <v>9466</v>
      </c>
      <c r="S16" s="14">
        <v>12785</v>
      </c>
      <c r="T16" s="64">
        <f>(P16/Q16*100)-100</f>
        <v>-25.212646989054193</v>
      </c>
      <c r="U16" s="94">
        <v>669198</v>
      </c>
      <c r="V16" s="14">
        <f>P16/O16</f>
        <v>1471.2666666666667</v>
      </c>
      <c r="W16" s="75">
        <f>SUM(U16,P16)</f>
        <v>713336</v>
      </c>
      <c r="X16" s="75">
        <v>143342</v>
      </c>
      <c r="Y16" s="76">
        <f>SUM(X16,R16)</f>
        <v>152808</v>
      </c>
    </row>
    <row r="17" spans="1:25" ht="12.75">
      <c r="A17" s="72">
        <v>4</v>
      </c>
      <c r="B17" s="72">
        <v>3</v>
      </c>
      <c r="C17" s="86" t="s">
        <v>67</v>
      </c>
      <c r="D17" s="86" t="s">
        <v>68</v>
      </c>
      <c r="E17" s="15" t="s">
        <v>60</v>
      </c>
      <c r="F17" s="15" t="s">
        <v>42</v>
      </c>
      <c r="G17" s="37">
        <v>3</v>
      </c>
      <c r="H17" s="37">
        <v>11</v>
      </c>
      <c r="I17" s="24">
        <v>14488</v>
      </c>
      <c r="J17" s="24">
        <v>21733</v>
      </c>
      <c r="K17" s="24">
        <v>2754</v>
      </c>
      <c r="L17" s="24">
        <v>4162</v>
      </c>
      <c r="M17" s="64">
        <f>(I17/J17*100)-100</f>
        <v>-33.33640086504394</v>
      </c>
      <c r="N17" s="14">
        <f>I17/H17</f>
        <v>1317.090909090909</v>
      </c>
      <c r="O17" s="73">
        <v>11</v>
      </c>
      <c r="P17" s="14">
        <v>32455</v>
      </c>
      <c r="Q17" s="14">
        <v>46405</v>
      </c>
      <c r="R17" s="14">
        <v>6986</v>
      </c>
      <c r="S17" s="14">
        <v>10158</v>
      </c>
      <c r="T17" s="64">
        <f>(P17/Q17*100)-100</f>
        <v>-30.061415795711667</v>
      </c>
      <c r="U17" s="75">
        <v>135715</v>
      </c>
      <c r="V17" s="14">
        <f>P17/O17</f>
        <v>2950.4545454545455</v>
      </c>
      <c r="W17" s="75">
        <f>SUM(U17,P17)</f>
        <v>168170</v>
      </c>
      <c r="X17" s="75">
        <v>29655</v>
      </c>
      <c r="Y17" s="76">
        <f>SUM(X17,R17)</f>
        <v>36641</v>
      </c>
    </row>
    <row r="18" spans="1:25" ht="13.5" customHeight="1">
      <c r="A18" s="72">
        <v>5</v>
      </c>
      <c r="B18" s="72" t="s">
        <v>50</v>
      </c>
      <c r="C18" s="4" t="s">
        <v>76</v>
      </c>
      <c r="D18" s="4" t="s">
        <v>77</v>
      </c>
      <c r="E18" s="15" t="s">
        <v>54</v>
      </c>
      <c r="F18" s="15" t="s">
        <v>53</v>
      </c>
      <c r="G18" s="37">
        <v>1</v>
      </c>
      <c r="H18" s="37">
        <v>7</v>
      </c>
      <c r="I18" s="14">
        <v>9339</v>
      </c>
      <c r="J18" s="14"/>
      <c r="K18" s="96">
        <v>1844</v>
      </c>
      <c r="L18" s="96"/>
      <c r="M18" s="64"/>
      <c r="N18" s="14">
        <f>I18/H18</f>
        <v>1334.142857142857</v>
      </c>
      <c r="O18" s="73">
        <v>7</v>
      </c>
      <c r="P18" s="74">
        <v>19279</v>
      </c>
      <c r="Q18" s="74"/>
      <c r="R18" s="74">
        <v>4336</v>
      </c>
      <c r="S18" s="74"/>
      <c r="T18" s="64"/>
      <c r="U18" s="75">
        <v>873</v>
      </c>
      <c r="V18" s="14">
        <f>P18/O18</f>
        <v>2754.1428571428573</v>
      </c>
      <c r="W18" s="75">
        <f>SUM(U18,P18)</f>
        <v>20152</v>
      </c>
      <c r="X18" s="75">
        <v>180</v>
      </c>
      <c r="Y18" s="76">
        <f>SUM(X18,R18)</f>
        <v>4516</v>
      </c>
    </row>
    <row r="19" spans="1:25" ht="12.75">
      <c r="A19" s="72">
        <v>6</v>
      </c>
      <c r="B19" s="72">
        <v>4</v>
      </c>
      <c r="C19" s="4" t="s">
        <v>63</v>
      </c>
      <c r="D19" s="4" t="s">
        <v>64</v>
      </c>
      <c r="E19" s="15" t="s">
        <v>54</v>
      </c>
      <c r="F19" s="15" t="s">
        <v>53</v>
      </c>
      <c r="G19" s="37">
        <v>5</v>
      </c>
      <c r="H19" s="37">
        <v>14</v>
      </c>
      <c r="I19" s="24">
        <v>2522</v>
      </c>
      <c r="J19" s="24">
        <v>4661</v>
      </c>
      <c r="K19" s="14">
        <v>462</v>
      </c>
      <c r="L19" s="14">
        <v>842</v>
      </c>
      <c r="M19" s="64">
        <f>(I19/J19*100)-100</f>
        <v>-45.89143960523493</v>
      </c>
      <c r="N19" s="14">
        <f>I19/H19</f>
        <v>180.14285714285714</v>
      </c>
      <c r="O19" s="73">
        <v>14</v>
      </c>
      <c r="P19" s="22">
        <v>5764</v>
      </c>
      <c r="Q19" s="22">
        <v>9698</v>
      </c>
      <c r="R19" s="22">
        <v>1212</v>
      </c>
      <c r="S19" s="22">
        <v>2041</v>
      </c>
      <c r="T19" s="64">
        <f>(P19/Q19*100)-100</f>
        <v>-40.56506496184781</v>
      </c>
      <c r="U19" s="75">
        <v>116544</v>
      </c>
      <c r="V19" s="14">
        <f>P19/O19</f>
        <v>411.7142857142857</v>
      </c>
      <c r="W19" s="75">
        <f>SUM(U19,P19)</f>
        <v>122308</v>
      </c>
      <c r="X19" s="75">
        <v>24037</v>
      </c>
      <c r="Y19" s="76">
        <f>SUM(X19,R19)</f>
        <v>25249</v>
      </c>
    </row>
    <row r="20" spans="1:25" ht="12.75">
      <c r="A20" s="72">
        <v>7</v>
      </c>
      <c r="B20" s="72">
        <v>8</v>
      </c>
      <c r="C20" s="4" t="s">
        <v>69</v>
      </c>
      <c r="D20" s="4" t="s">
        <v>70</v>
      </c>
      <c r="E20" s="15" t="s">
        <v>47</v>
      </c>
      <c r="F20" s="15" t="s">
        <v>48</v>
      </c>
      <c r="G20" s="37">
        <v>3</v>
      </c>
      <c r="H20" s="37">
        <v>2</v>
      </c>
      <c r="I20" s="24">
        <v>1856</v>
      </c>
      <c r="J20" s="24">
        <v>1206</v>
      </c>
      <c r="K20" s="14">
        <v>354</v>
      </c>
      <c r="L20" s="14">
        <v>226</v>
      </c>
      <c r="M20" s="64">
        <f>(I20/J20*100)-100</f>
        <v>53.89718076285243</v>
      </c>
      <c r="N20" s="14">
        <f>I20/H20</f>
        <v>928</v>
      </c>
      <c r="O20" s="37">
        <v>2</v>
      </c>
      <c r="P20" s="14">
        <v>3859</v>
      </c>
      <c r="Q20" s="14">
        <v>2332</v>
      </c>
      <c r="R20" s="14">
        <v>821</v>
      </c>
      <c r="S20" s="14">
        <v>477</v>
      </c>
      <c r="T20" s="64">
        <f>(P20/Q20*100)-100</f>
        <v>65.48027444253859</v>
      </c>
      <c r="U20" s="75">
        <v>4514</v>
      </c>
      <c r="V20" s="14">
        <f>P20/O20</f>
        <v>1929.5</v>
      </c>
      <c r="W20" s="75">
        <f>SUM(U20,P20)</f>
        <v>8373</v>
      </c>
      <c r="X20" s="75">
        <v>942</v>
      </c>
      <c r="Y20" s="76">
        <f>SUM(X20,R20)</f>
        <v>1763</v>
      </c>
    </row>
    <row r="21" spans="1:25" ht="12.75">
      <c r="A21" s="72">
        <v>8</v>
      </c>
      <c r="B21" s="72">
        <v>7</v>
      </c>
      <c r="C21" s="4" t="s">
        <v>55</v>
      </c>
      <c r="D21" s="4" t="s">
        <v>56</v>
      </c>
      <c r="E21" s="15" t="s">
        <v>47</v>
      </c>
      <c r="F21" s="15" t="s">
        <v>42</v>
      </c>
      <c r="G21" s="37">
        <v>14</v>
      </c>
      <c r="H21" s="37">
        <v>4</v>
      </c>
      <c r="I21" s="14">
        <v>1407</v>
      </c>
      <c r="J21" s="14">
        <v>1319</v>
      </c>
      <c r="K21" s="14">
        <v>278</v>
      </c>
      <c r="L21" s="14">
        <v>263</v>
      </c>
      <c r="M21" s="64">
        <f>(I21/J21*100)-100</f>
        <v>6.67172100075814</v>
      </c>
      <c r="N21" s="14">
        <f>I21/H21</f>
        <v>351.75</v>
      </c>
      <c r="O21" s="73">
        <v>4</v>
      </c>
      <c r="P21" s="14">
        <v>2695</v>
      </c>
      <c r="Q21" s="14">
        <v>2517</v>
      </c>
      <c r="R21" s="14">
        <v>579</v>
      </c>
      <c r="S21" s="14">
        <v>531</v>
      </c>
      <c r="T21" s="64">
        <f>(P21/Q21*100)-100</f>
        <v>7.071911005164893</v>
      </c>
      <c r="U21" s="75">
        <v>64146</v>
      </c>
      <c r="V21" s="14">
        <f>P21/O21</f>
        <v>673.75</v>
      </c>
      <c r="W21" s="75">
        <f>SUM(U21,P21)</f>
        <v>66841</v>
      </c>
      <c r="X21" s="75">
        <v>13327</v>
      </c>
      <c r="Y21" s="76">
        <f>SUM(X21,R21)</f>
        <v>13906</v>
      </c>
    </row>
    <row r="22" spans="1:25" ht="12.75">
      <c r="A22" s="72">
        <v>9</v>
      </c>
      <c r="B22" s="72">
        <v>5</v>
      </c>
      <c r="C22" s="4" t="s">
        <v>58</v>
      </c>
      <c r="D22" s="4" t="s">
        <v>59</v>
      </c>
      <c r="E22" s="15" t="s">
        <v>47</v>
      </c>
      <c r="F22" s="15" t="s">
        <v>48</v>
      </c>
      <c r="G22" s="37">
        <v>7</v>
      </c>
      <c r="H22" s="37">
        <v>4</v>
      </c>
      <c r="I22" s="92">
        <v>1180</v>
      </c>
      <c r="J22" s="92">
        <v>1687</v>
      </c>
      <c r="K22" s="95">
        <v>239</v>
      </c>
      <c r="L22" s="95">
        <v>143</v>
      </c>
      <c r="M22" s="64">
        <f>(I22/J22*100)-100</f>
        <v>-30.053349140486077</v>
      </c>
      <c r="N22" s="14">
        <f>I22/H22</f>
        <v>295</v>
      </c>
      <c r="O22" s="73">
        <v>4</v>
      </c>
      <c r="P22" s="22">
        <v>2614</v>
      </c>
      <c r="Q22" s="22">
        <v>4232</v>
      </c>
      <c r="R22" s="22">
        <v>6255</v>
      </c>
      <c r="S22" s="22">
        <v>1030</v>
      </c>
      <c r="T22" s="64">
        <f>(P22/Q22*100)-100</f>
        <v>-38.232514177693766</v>
      </c>
      <c r="U22" s="75">
        <v>51637</v>
      </c>
      <c r="V22" s="14">
        <f>P22/O22</f>
        <v>653.5</v>
      </c>
      <c r="W22" s="75">
        <f>SUM(U22,P22)</f>
        <v>54251</v>
      </c>
      <c r="X22" s="75">
        <v>11939</v>
      </c>
      <c r="Y22" s="76">
        <f>SUM(X22,R22)</f>
        <v>18194</v>
      </c>
    </row>
    <row r="23" spans="1:25" ht="12.75">
      <c r="A23" s="72">
        <v>10</v>
      </c>
      <c r="B23" s="72">
        <v>6</v>
      </c>
      <c r="C23" s="4" t="s">
        <v>65</v>
      </c>
      <c r="D23" s="4" t="s">
        <v>66</v>
      </c>
      <c r="E23" s="15" t="s">
        <v>47</v>
      </c>
      <c r="F23" s="15" t="s">
        <v>42</v>
      </c>
      <c r="G23" s="37">
        <v>4</v>
      </c>
      <c r="H23" s="37">
        <v>2</v>
      </c>
      <c r="I23" s="24">
        <v>1038</v>
      </c>
      <c r="J23" s="24">
        <v>1568</v>
      </c>
      <c r="K23" s="24">
        <v>198</v>
      </c>
      <c r="L23" s="24">
        <v>299</v>
      </c>
      <c r="M23" s="64">
        <f>(I23/J23*100)-100</f>
        <v>-33.80102040816327</v>
      </c>
      <c r="N23" s="14">
        <f>I23/H23</f>
        <v>519</v>
      </c>
      <c r="O23" s="73">
        <v>2</v>
      </c>
      <c r="P23" s="14">
        <v>2188</v>
      </c>
      <c r="Q23" s="14">
        <v>2622</v>
      </c>
      <c r="R23" s="14">
        <v>444</v>
      </c>
      <c r="S23" s="14">
        <v>562</v>
      </c>
      <c r="T23" s="64">
        <f>(P23/Q23*100)-100</f>
        <v>-16.552250190694124</v>
      </c>
      <c r="U23" s="75">
        <v>13295</v>
      </c>
      <c r="V23" s="14">
        <f>P23/O23</f>
        <v>1094</v>
      </c>
      <c r="W23" s="75">
        <f>SUM(U23,P23)</f>
        <v>15483</v>
      </c>
      <c r="X23" s="77">
        <v>2821</v>
      </c>
      <c r="Y23" s="76">
        <f>SUM(X23,R23)</f>
        <v>3265</v>
      </c>
    </row>
    <row r="24" spans="1:25" ht="12.75">
      <c r="A24" s="72">
        <v>11</v>
      </c>
      <c r="B24" s="72">
        <v>14</v>
      </c>
      <c r="C24" s="4" t="s">
        <v>51</v>
      </c>
      <c r="D24" s="4" t="s">
        <v>52</v>
      </c>
      <c r="E24" s="15" t="s">
        <v>47</v>
      </c>
      <c r="F24" s="15" t="s">
        <v>48</v>
      </c>
      <c r="G24" s="37">
        <v>14</v>
      </c>
      <c r="H24" s="37">
        <v>4</v>
      </c>
      <c r="I24" s="24">
        <v>377</v>
      </c>
      <c r="J24" s="24">
        <v>396</v>
      </c>
      <c r="K24" s="24">
        <v>69</v>
      </c>
      <c r="L24" s="24">
        <v>79</v>
      </c>
      <c r="M24" s="64">
        <f>(I24/J24*100)-100</f>
        <v>-4.7979797979798064</v>
      </c>
      <c r="N24" s="14">
        <f>I24/H24</f>
        <v>94.25</v>
      </c>
      <c r="O24" s="38">
        <v>4</v>
      </c>
      <c r="P24" s="14">
        <v>927</v>
      </c>
      <c r="Q24" s="14">
        <v>738</v>
      </c>
      <c r="R24" s="14">
        <v>183</v>
      </c>
      <c r="S24" s="14">
        <v>143</v>
      </c>
      <c r="T24" s="64">
        <f>(P24/Q24*100)-100</f>
        <v>25.609756097560975</v>
      </c>
      <c r="U24" s="75">
        <v>32522</v>
      </c>
      <c r="V24" s="14">
        <f>P24/O24</f>
        <v>231.75</v>
      </c>
      <c r="W24" s="75">
        <f>SUM(U24,P24)</f>
        <v>33449</v>
      </c>
      <c r="X24" s="77">
        <v>7365</v>
      </c>
      <c r="Y24" s="76">
        <f>SUM(X24,R24)</f>
        <v>7548</v>
      </c>
    </row>
    <row r="25" spans="1:25" ht="12.75" customHeight="1">
      <c r="A25" s="72">
        <v>12</v>
      </c>
      <c r="B25" s="72" t="s">
        <v>50</v>
      </c>
      <c r="C25" s="4" t="s">
        <v>78</v>
      </c>
      <c r="D25" s="4" t="s">
        <v>79</v>
      </c>
      <c r="E25" s="15" t="s">
        <v>47</v>
      </c>
      <c r="F25" s="15" t="s">
        <v>53</v>
      </c>
      <c r="G25" s="37">
        <v>1</v>
      </c>
      <c r="H25" s="37">
        <v>1</v>
      </c>
      <c r="I25" s="24">
        <v>208</v>
      </c>
      <c r="J25" s="24"/>
      <c r="K25" s="96">
        <v>160</v>
      </c>
      <c r="L25" s="96"/>
      <c r="M25" s="64"/>
      <c r="N25" s="14">
        <f>I25/H25</f>
        <v>208</v>
      </c>
      <c r="O25" s="38">
        <v>1</v>
      </c>
      <c r="P25" s="14">
        <v>365</v>
      </c>
      <c r="Q25" s="14"/>
      <c r="R25" s="24">
        <v>200</v>
      </c>
      <c r="S25" s="24"/>
      <c r="T25" s="64"/>
      <c r="U25" s="77"/>
      <c r="V25" s="14">
        <f>P25/O25</f>
        <v>365</v>
      </c>
      <c r="W25" s="75">
        <f>SUM(U25,P25)</f>
        <v>365</v>
      </c>
      <c r="X25" s="75"/>
      <c r="Y25" s="76">
        <f>SUM(X25,R25)</f>
        <v>200</v>
      </c>
    </row>
    <row r="26" spans="1:25" ht="12.75" customHeight="1">
      <c r="A26" s="72">
        <v>13</v>
      </c>
      <c r="B26" s="72" t="s">
        <v>50</v>
      </c>
      <c r="C26" s="4" t="s">
        <v>80</v>
      </c>
      <c r="D26" s="4" t="s">
        <v>81</v>
      </c>
      <c r="E26" s="15" t="s">
        <v>47</v>
      </c>
      <c r="F26" s="15" t="s">
        <v>53</v>
      </c>
      <c r="G26" s="37">
        <v>1</v>
      </c>
      <c r="H26" s="37">
        <v>1</v>
      </c>
      <c r="I26" s="14">
        <v>219</v>
      </c>
      <c r="J26" s="14"/>
      <c r="K26" s="22">
        <v>51</v>
      </c>
      <c r="L26" s="22"/>
      <c r="M26" s="64"/>
      <c r="N26" s="14">
        <f>I26/H26</f>
        <v>219</v>
      </c>
      <c r="O26" s="37">
        <v>1</v>
      </c>
      <c r="P26" s="22">
        <v>334</v>
      </c>
      <c r="Q26" s="22"/>
      <c r="R26" s="22">
        <v>149</v>
      </c>
      <c r="S26" s="22"/>
      <c r="T26" s="64"/>
      <c r="U26" s="77">
        <v>1700</v>
      </c>
      <c r="V26" s="14">
        <f>P26/O26</f>
        <v>334</v>
      </c>
      <c r="W26" s="75">
        <f>SUM(U26,P26)</f>
        <v>2034</v>
      </c>
      <c r="X26" s="75">
        <v>379</v>
      </c>
      <c r="Y26" s="76">
        <f>SUM(X26,R26)</f>
        <v>528</v>
      </c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24"/>
      <c r="J27" s="24"/>
      <c r="K27" s="97"/>
      <c r="L27" s="97"/>
      <c r="M27" s="64"/>
      <c r="N27" s="14"/>
      <c r="O27" s="38"/>
      <c r="P27" s="14"/>
      <c r="Q27" s="14"/>
      <c r="R27" s="14"/>
      <c r="S27" s="14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73"/>
      <c r="P28" s="14"/>
      <c r="Q28" s="14"/>
      <c r="R28" s="14"/>
      <c r="S28" s="1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110</v>
      </c>
      <c r="I34" s="31">
        <f>SUM(I14:I33)</f>
        <v>148556</v>
      </c>
      <c r="J34" s="31">
        <v>232940</v>
      </c>
      <c r="K34" s="31">
        <f>SUM(K14:K33)</f>
        <v>28889</v>
      </c>
      <c r="L34" s="31">
        <v>44683</v>
      </c>
      <c r="M34" s="68">
        <f>(I34/J34*100)-100</f>
        <v>-36.22563750321971</v>
      </c>
      <c r="N34" s="32">
        <f>I34/H34</f>
        <v>1350.509090909091</v>
      </c>
      <c r="O34" s="34">
        <f>SUM(O14:O33)</f>
        <v>110</v>
      </c>
      <c r="P34" s="31">
        <f>SUM(P14:P33)</f>
        <v>321730</v>
      </c>
      <c r="Q34" s="31">
        <v>348995</v>
      </c>
      <c r="R34" s="31">
        <f>SUM(R14:R33)</f>
        <v>75837</v>
      </c>
      <c r="S34" s="31">
        <v>70166</v>
      </c>
      <c r="T34" s="68">
        <f>(P34/Q34*100)-100</f>
        <v>-7.812432842877399</v>
      </c>
      <c r="U34" s="78">
        <f>SUM(U14:U33)</f>
        <v>1171767</v>
      </c>
      <c r="V34" s="32">
        <f>P34/O34</f>
        <v>2924.818181818182</v>
      </c>
      <c r="W34" s="90">
        <f>SUM(U34,P34)</f>
        <v>1493497</v>
      </c>
      <c r="X34" s="79">
        <f>SUM(X14:X33)</f>
        <v>254130</v>
      </c>
      <c r="Y34" s="35">
        <f>SUM(Y14:Y33)</f>
        <v>329967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10 - Aug</v>
      </c>
      <c r="L4" s="20"/>
      <c r="M4" s="62" t="str">
        <f>'WEEKLY COMPETITIVE REPORT'!M4</f>
        <v>12 -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09 - Aug</v>
      </c>
      <c r="L5" s="7"/>
      <c r="M5" s="63" t="str">
        <f>'WEEKLY COMPETITIVE REPORT'!M5</f>
        <v>15 -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41137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MADAGASCAR 3</v>
      </c>
      <c r="D14" s="4" t="str">
        <f>'WEEKLY COMPETITIVE REPORT'!D14</f>
        <v>MADAGASKAR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22</v>
      </c>
      <c r="I14" s="14">
        <f>'WEEKLY COMPETITIVE REPORT'!I14/Y4</f>
        <v>84602.58320914059</v>
      </c>
      <c r="J14" s="14">
        <f>'WEEKLY COMPETITIVE REPORT'!J14/Y4</f>
        <v>0</v>
      </c>
      <c r="K14" s="22">
        <f>'WEEKLY COMPETITIVE REPORT'!K14</f>
        <v>13060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3845.571964051845</v>
      </c>
      <c r="O14" s="37">
        <f>'WEEKLY COMPETITIVE REPORT'!O14</f>
        <v>22</v>
      </c>
      <c r="P14" s="14">
        <f>'WEEKLY COMPETITIVE REPORT'!P14/Y4</f>
        <v>188635.1217088922</v>
      </c>
      <c r="Q14" s="14">
        <f>'WEEKLY COMPETITIVE REPORT'!Q14/Y4</f>
        <v>0</v>
      </c>
      <c r="R14" s="22">
        <f>'WEEKLY COMPETITIVE REPORT'!R14</f>
        <v>32882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11590.90909090909</v>
      </c>
      <c r="V14" s="14">
        <f aca="true" t="shared" si="1" ref="V14:V20">P14/O14</f>
        <v>8574.323714040554</v>
      </c>
      <c r="W14" s="25">
        <f aca="true" t="shared" si="2" ref="W14:W20">P14+U14</f>
        <v>200226.0307998013</v>
      </c>
      <c r="X14" s="22">
        <f>'WEEKLY COMPETITIVE REPORT'!X14</f>
        <v>2911</v>
      </c>
      <c r="Y14" s="56">
        <f>'WEEKLY COMPETITIVE REPORT'!Y14</f>
        <v>35793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TED</v>
      </c>
      <c r="D15" s="4" t="str">
        <f>'WEEKLY COMPETITIVE REPORT'!D15</f>
        <v>TED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8</v>
      </c>
      <c r="I15" s="14">
        <f>'WEEKLY COMPETITIVE REPORT'!I15/Y4</f>
        <v>33917.0392449081</v>
      </c>
      <c r="J15" s="14">
        <f>'WEEKLY COMPETITIVE REPORT'!J15/Y4</f>
        <v>28160.705414803775</v>
      </c>
      <c r="K15" s="22">
        <f>'WEEKLY COMPETITIVE REPORT'!K15</f>
        <v>5385</v>
      </c>
      <c r="L15" s="22">
        <f>'WEEKLY COMPETITIVE REPORT'!L15</f>
        <v>4508</v>
      </c>
      <c r="M15" s="64">
        <f>'WEEKLY COMPETITIVE REPORT'!M15</f>
        <v>20.441014332965807</v>
      </c>
      <c r="N15" s="14">
        <f t="shared" si="0"/>
        <v>4239.629905613512</v>
      </c>
      <c r="O15" s="37">
        <f>'WEEKLY COMPETITIVE REPORT'!O15</f>
        <v>8</v>
      </c>
      <c r="P15" s="14">
        <f>'WEEKLY COMPETITIVE REPORT'!P15/Y4</f>
        <v>68582.9607550919</v>
      </c>
      <c r="Q15" s="14">
        <f>'WEEKLY COMPETITIVE REPORT'!Q15/Y4</f>
        <v>62901.14257327372</v>
      </c>
      <c r="R15" s="22">
        <f>'WEEKLY COMPETITIVE REPORT'!R15</f>
        <v>12324</v>
      </c>
      <c r="S15" s="22">
        <f>'WEEKLY COMPETITIVE REPORT'!S15</f>
        <v>11882</v>
      </c>
      <c r="T15" s="64">
        <f>'WEEKLY COMPETITIVE REPORT'!T15</f>
        <v>9.032933185910608</v>
      </c>
      <c r="U15" s="14">
        <f>'WEEKLY COMPETITIVE REPORT'!U15/Y4</f>
        <v>89778.93691008445</v>
      </c>
      <c r="V15" s="14">
        <f t="shared" si="1"/>
        <v>8572.870094386488</v>
      </c>
      <c r="W15" s="25">
        <f t="shared" si="2"/>
        <v>158361.89766517637</v>
      </c>
      <c r="X15" s="22">
        <f>'WEEKLY COMPETITIVE REPORT'!X15</f>
        <v>17232</v>
      </c>
      <c r="Y15" s="56">
        <f>'WEEKLY COMPETITIVE REPORT'!Y15</f>
        <v>29556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ICE AGE 4: CONTINENTAL DRIFT</v>
      </c>
      <c r="D16" s="4" t="str">
        <f>'WEEKLY COMPETITIVE REPORT'!D16</f>
        <v>LEDENA DOBA 4: CELINSKI PREMIKI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6</v>
      </c>
      <c r="H16" s="37">
        <f>'WEEKLY COMPETITIVE REPORT'!H16</f>
        <v>30</v>
      </c>
      <c r="I16" s="14">
        <f>'WEEKLY COMPETITIVE REPORT'!I16/Y4</f>
        <v>25447.093889716838</v>
      </c>
      <c r="J16" s="14">
        <f>'WEEKLY COMPETITIVE REPORT'!J16/Y4</f>
        <v>33800.298062593145</v>
      </c>
      <c r="K16" s="22">
        <f>'WEEKLY COMPETITIVE REPORT'!K16</f>
        <v>4035</v>
      </c>
      <c r="L16" s="22">
        <f>'WEEKLY COMPETITIVE REPORT'!L16</f>
        <v>5209</v>
      </c>
      <c r="M16" s="64">
        <f>'WEEKLY COMPETITIVE REPORT'!M16</f>
        <v>-24.713403880070544</v>
      </c>
      <c r="N16" s="14">
        <f t="shared" si="0"/>
        <v>848.2364629905612</v>
      </c>
      <c r="O16" s="37">
        <f>'WEEKLY COMPETITIVE REPORT'!O16</f>
        <v>30</v>
      </c>
      <c r="P16" s="14">
        <f>'WEEKLY COMPETITIVE REPORT'!P16/Y4</f>
        <v>54816.194734227516</v>
      </c>
      <c r="Q16" s="14">
        <f>'WEEKLY COMPETITIVE REPORT'!Q16/Y4</f>
        <v>73296.07550919025</v>
      </c>
      <c r="R16" s="22">
        <f>'WEEKLY COMPETITIVE REPORT'!R16</f>
        <v>9466</v>
      </c>
      <c r="S16" s="22">
        <f>'WEEKLY COMPETITIVE REPORT'!S16</f>
        <v>12785</v>
      </c>
      <c r="T16" s="64">
        <f>'WEEKLY COMPETITIVE REPORT'!T16</f>
        <v>-25.212646989054193</v>
      </c>
      <c r="U16" s="14">
        <f>'WEEKLY COMPETITIVE REPORT'!U16/Y4</f>
        <v>831095.3800298063</v>
      </c>
      <c r="V16" s="14">
        <f t="shared" si="1"/>
        <v>1827.2064911409173</v>
      </c>
      <c r="W16" s="25">
        <f t="shared" si="2"/>
        <v>885911.5747640338</v>
      </c>
      <c r="X16" s="22">
        <f>'WEEKLY COMPETITIVE REPORT'!X16</f>
        <v>143342</v>
      </c>
      <c r="Y16" s="56">
        <f>'WEEKLY COMPETITIVE REPORT'!Y16</f>
        <v>152808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THE DARK KNIGHT RISES</v>
      </c>
      <c r="D17" s="4" t="str">
        <f>'WEEKLY COMPETITIVE REPORT'!D17</f>
        <v>VZPON VITEZA TEME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11</v>
      </c>
      <c r="I17" s="14">
        <f>'WEEKLY COMPETITIVE REPORT'!I17/Y4</f>
        <v>17993.04520615996</v>
      </c>
      <c r="J17" s="14">
        <f>'WEEKLY COMPETITIVE REPORT'!J17/Y4</f>
        <v>26990.809736711377</v>
      </c>
      <c r="K17" s="22">
        <f>'WEEKLY COMPETITIVE REPORT'!K17</f>
        <v>2754</v>
      </c>
      <c r="L17" s="22">
        <f>'WEEKLY COMPETITIVE REPORT'!L17</f>
        <v>4162</v>
      </c>
      <c r="M17" s="64">
        <f>'WEEKLY COMPETITIVE REPORT'!M17</f>
        <v>-33.33640086504394</v>
      </c>
      <c r="N17" s="14">
        <f t="shared" si="0"/>
        <v>1635.7313823781783</v>
      </c>
      <c r="O17" s="37">
        <f>'WEEKLY COMPETITIVE REPORT'!O17</f>
        <v>11</v>
      </c>
      <c r="P17" s="14">
        <f>'WEEKLY COMPETITIVE REPORT'!P17/Y4</f>
        <v>40306.756085444606</v>
      </c>
      <c r="Q17" s="14">
        <f>'WEEKLY COMPETITIVE REPORT'!Q17/Y4</f>
        <v>57631.64431197218</v>
      </c>
      <c r="R17" s="22">
        <f>'WEEKLY COMPETITIVE REPORT'!R17</f>
        <v>6986</v>
      </c>
      <c r="S17" s="22">
        <f>'WEEKLY COMPETITIVE REPORT'!S17</f>
        <v>10158</v>
      </c>
      <c r="T17" s="64">
        <f>'WEEKLY COMPETITIVE REPORT'!T17</f>
        <v>-30.061415795711667</v>
      </c>
      <c r="U17" s="14">
        <f>'WEEKLY COMPETITIVE REPORT'!U17/Y4</f>
        <v>168548.1867858917</v>
      </c>
      <c r="V17" s="14">
        <f t="shared" si="1"/>
        <v>3664.2505532222367</v>
      </c>
      <c r="W17" s="25">
        <f t="shared" si="2"/>
        <v>208854.9428713363</v>
      </c>
      <c r="X17" s="22">
        <f>'WEEKLY COMPETITIVE REPORT'!X17</f>
        <v>29655</v>
      </c>
      <c r="Y17" s="56">
        <f>'WEEKLY COMPETITIVE REPORT'!Y17</f>
        <v>36641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TOTAL RECALL</v>
      </c>
      <c r="D18" s="4" t="str">
        <f>'WEEKLY COMPETITIVE REPORT'!D18</f>
        <v>POPOLNI SPOMIN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1</v>
      </c>
      <c r="H18" s="37">
        <f>'WEEKLY COMPETITIVE REPORT'!H18</f>
        <v>7</v>
      </c>
      <c r="I18" s="14">
        <f>'WEEKLY COMPETITIVE REPORT'!I18/Y4</f>
        <v>11598.360655737704</v>
      </c>
      <c r="J18" s="14">
        <f>'WEEKLY COMPETITIVE REPORT'!J18/Y4</f>
        <v>0</v>
      </c>
      <c r="K18" s="22">
        <f>'WEEKLY COMPETITIVE REPORT'!K18</f>
        <v>1844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1656.9086651053863</v>
      </c>
      <c r="O18" s="37">
        <f>'WEEKLY COMPETITIVE REPORT'!O18</f>
        <v>7</v>
      </c>
      <c r="P18" s="14">
        <f>'WEEKLY COMPETITIVE REPORT'!P18/Y4</f>
        <v>23943.119721808245</v>
      </c>
      <c r="Q18" s="14">
        <f>'WEEKLY COMPETITIVE REPORT'!Q18/Y4</f>
        <v>0</v>
      </c>
      <c r="R18" s="22">
        <f>'WEEKLY COMPETITIVE REPORT'!R18</f>
        <v>4336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1084.2026825633382</v>
      </c>
      <c r="V18" s="14">
        <f t="shared" si="1"/>
        <v>3420.4456745440352</v>
      </c>
      <c r="W18" s="25">
        <f t="shared" si="2"/>
        <v>25027.32240437158</v>
      </c>
      <c r="X18" s="22">
        <f>'WEEKLY COMPETITIVE REPORT'!X18</f>
        <v>180</v>
      </c>
      <c r="Y18" s="56">
        <f>'WEEKLY COMPETITIVE REPORT'!Y18</f>
        <v>4516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AMAZING SPIDER-MAN 3D</v>
      </c>
      <c r="D19" s="4" t="str">
        <f>'WEEKLY COMPETITIVE REPORT'!D19</f>
        <v>NEVERJETNI SPIDER-MAN 3D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5</v>
      </c>
      <c r="H19" s="37">
        <f>'WEEKLY COMPETITIVE REPORT'!H19</f>
        <v>14</v>
      </c>
      <c r="I19" s="14">
        <f>'WEEKLY COMPETITIVE REPORT'!I19/Y4</f>
        <v>3132.141082960755</v>
      </c>
      <c r="J19" s="14">
        <f>'WEEKLY COMPETITIVE REPORT'!J19/Y4</f>
        <v>5788.623944361649</v>
      </c>
      <c r="K19" s="22">
        <f>'WEEKLY COMPETITIVE REPORT'!K19</f>
        <v>462</v>
      </c>
      <c r="L19" s="22">
        <f>'WEEKLY COMPETITIVE REPORT'!L19</f>
        <v>842</v>
      </c>
      <c r="M19" s="64">
        <f>'WEEKLY COMPETITIVE REPORT'!M19</f>
        <v>-45.89143960523493</v>
      </c>
      <c r="N19" s="14">
        <f t="shared" si="0"/>
        <v>223.72436306862534</v>
      </c>
      <c r="O19" s="37">
        <f>'WEEKLY COMPETITIVE REPORT'!O19</f>
        <v>14</v>
      </c>
      <c r="P19" s="14">
        <f>'WEEKLY COMPETITIVE REPORT'!P19/Y4</f>
        <v>7158.469945355191</v>
      </c>
      <c r="Q19" s="14">
        <f>'WEEKLY COMPETITIVE REPORT'!Q19/Y4</f>
        <v>12044.21261798311</v>
      </c>
      <c r="R19" s="22">
        <f>'WEEKLY COMPETITIVE REPORT'!R19</f>
        <v>1212</v>
      </c>
      <c r="S19" s="22">
        <f>'WEEKLY COMPETITIVE REPORT'!S19</f>
        <v>2041</v>
      </c>
      <c r="T19" s="64">
        <f>'WEEKLY COMPETITIVE REPORT'!T19</f>
        <v>-40.56506496184781</v>
      </c>
      <c r="U19" s="14">
        <f>'WEEKLY COMPETITIVE REPORT'!U19/Y4</f>
        <v>144739.1952309985</v>
      </c>
      <c r="V19" s="14">
        <f t="shared" si="1"/>
        <v>511.3192818110851</v>
      </c>
      <c r="W19" s="25">
        <f t="shared" si="2"/>
        <v>151897.6651763537</v>
      </c>
      <c r="X19" s="22">
        <f>'WEEKLY COMPETITIVE REPORT'!X19</f>
        <v>24037</v>
      </c>
      <c r="Y19" s="56">
        <f>'WEEKLY COMPETITIVE REPORT'!Y19</f>
        <v>25249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HYSTERIA</v>
      </c>
      <c r="D20" s="4" t="str">
        <f>'WEEKLY COMPETITIVE REPORT'!D20</f>
        <v>HISTERIJA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3</v>
      </c>
      <c r="H20" s="37">
        <f>'WEEKLY COMPETITIVE REPORT'!H20</f>
        <v>2</v>
      </c>
      <c r="I20" s="14">
        <f>'WEEKLY COMPETITIVE REPORT'!I20/Y4</f>
        <v>2305.0173869846</v>
      </c>
      <c r="J20" s="14">
        <f>'WEEKLY COMPETITIVE REPORT'!J20/Y4</f>
        <v>1497.7645305514156</v>
      </c>
      <c r="K20" s="22">
        <f>'WEEKLY COMPETITIVE REPORT'!K20</f>
        <v>354</v>
      </c>
      <c r="L20" s="22">
        <f>'WEEKLY COMPETITIVE REPORT'!L20</f>
        <v>226</v>
      </c>
      <c r="M20" s="64">
        <f>'WEEKLY COMPETITIVE REPORT'!M20</f>
        <v>53.89718076285243</v>
      </c>
      <c r="N20" s="14">
        <f t="shared" si="0"/>
        <v>1152.5086934923</v>
      </c>
      <c r="O20" s="37">
        <f>'WEEKLY COMPETITIVE REPORT'!O20</f>
        <v>2</v>
      </c>
      <c r="P20" s="14">
        <f>'WEEKLY COMPETITIVE REPORT'!P20/Y4</f>
        <v>4792.598112270243</v>
      </c>
      <c r="Q20" s="14">
        <f>'WEEKLY COMPETITIVE REPORT'!Q20/Y4</f>
        <v>2896.174863387978</v>
      </c>
      <c r="R20" s="22">
        <f>'WEEKLY COMPETITIVE REPORT'!R20</f>
        <v>821</v>
      </c>
      <c r="S20" s="22">
        <f>'WEEKLY COMPETITIVE REPORT'!S20</f>
        <v>477</v>
      </c>
      <c r="T20" s="64">
        <f>'WEEKLY COMPETITIVE REPORT'!T20</f>
        <v>65.48027444253859</v>
      </c>
      <c r="U20" s="14">
        <f>'WEEKLY COMPETITIVE REPORT'!U20/Y4</f>
        <v>5606.060606060606</v>
      </c>
      <c r="V20" s="14">
        <f t="shared" si="1"/>
        <v>2396.2990561351216</v>
      </c>
      <c r="W20" s="25">
        <f t="shared" si="2"/>
        <v>10398.65871833085</v>
      </c>
      <c r="X20" s="22">
        <f>'WEEKLY COMPETITIVE REPORT'!X20</f>
        <v>942</v>
      </c>
      <c r="Y20" s="56">
        <f>'WEEKLY COMPETITIVE REPORT'!Y20</f>
        <v>1763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INTOUCHABLES</v>
      </c>
      <c r="D21" s="4" t="str">
        <f>'WEEKLY COMPETITIVE REPORT'!D21</f>
        <v>PRIJATELJA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14</v>
      </c>
      <c r="H21" s="37">
        <f>'WEEKLY COMPETITIVE REPORT'!H21</f>
        <v>4</v>
      </c>
      <c r="I21" s="14">
        <f>'WEEKLY COMPETITIVE REPORT'!I21/Y4</f>
        <v>1747.391952309985</v>
      </c>
      <c r="J21" s="14">
        <f>'WEEKLY COMPETITIVE REPORT'!J21/Y4</f>
        <v>1638.1023348236463</v>
      </c>
      <c r="K21" s="22">
        <f>'WEEKLY COMPETITIVE REPORT'!K21</f>
        <v>278</v>
      </c>
      <c r="L21" s="22">
        <f>'WEEKLY COMPETITIVE REPORT'!L21</f>
        <v>263</v>
      </c>
      <c r="M21" s="64">
        <f>'WEEKLY COMPETITIVE REPORT'!M21</f>
        <v>6.67172100075814</v>
      </c>
      <c r="N21" s="14">
        <f aca="true" t="shared" si="3" ref="N21:N33">I21/H21</f>
        <v>436.84798807749627</v>
      </c>
      <c r="O21" s="37">
        <f>'WEEKLY COMPETITIVE REPORT'!O21</f>
        <v>4</v>
      </c>
      <c r="P21" s="14">
        <f>'WEEKLY COMPETITIVE REPORT'!P21/Y4</f>
        <v>3346.9945355191257</v>
      </c>
      <c r="Q21" s="14">
        <f>'WEEKLY COMPETITIVE REPORT'!Q21/Y4</f>
        <v>3125.931445603577</v>
      </c>
      <c r="R21" s="22">
        <f>'WEEKLY COMPETITIVE REPORT'!R21</f>
        <v>579</v>
      </c>
      <c r="S21" s="22">
        <f>'WEEKLY COMPETITIVE REPORT'!S21</f>
        <v>531</v>
      </c>
      <c r="T21" s="64">
        <f>'WEEKLY COMPETITIVE REPORT'!T21</f>
        <v>7.071911005164893</v>
      </c>
      <c r="U21" s="14">
        <f>'WEEKLY COMPETITIVE REPORT'!U21/Y4</f>
        <v>79664.67958271237</v>
      </c>
      <c r="V21" s="14">
        <f aca="true" t="shared" si="4" ref="V21:V33">P21/O21</f>
        <v>836.7486338797814</v>
      </c>
      <c r="W21" s="25">
        <f aca="true" t="shared" si="5" ref="W21:W33">P21+U21</f>
        <v>83011.6741182315</v>
      </c>
      <c r="X21" s="22">
        <f>'WEEKLY COMPETITIVE REPORT'!X21</f>
        <v>13327</v>
      </c>
      <c r="Y21" s="56">
        <f>'WEEKLY COMPETITIVE REPORT'!Y21</f>
        <v>13906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MAGIC MIKE</v>
      </c>
      <c r="D22" s="4" t="str">
        <f>'WEEKLY COMPETITIVE REPORT'!D22</f>
        <v>VROČI MIKE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7</v>
      </c>
      <c r="H22" s="37">
        <f>'WEEKLY COMPETITIVE REPORT'!H22</f>
        <v>4</v>
      </c>
      <c r="I22" s="14">
        <f>'WEEKLY COMPETITIVE REPORT'!I22/Y4</f>
        <v>1465.4744162940883</v>
      </c>
      <c r="J22" s="14">
        <f>'WEEKLY COMPETITIVE REPORT'!J22/Y4</f>
        <v>2095.131644311972</v>
      </c>
      <c r="K22" s="22">
        <f>'WEEKLY COMPETITIVE REPORT'!K22</f>
        <v>239</v>
      </c>
      <c r="L22" s="22">
        <f>'WEEKLY COMPETITIVE REPORT'!L22</f>
        <v>143</v>
      </c>
      <c r="M22" s="64">
        <f>'WEEKLY COMPETITIVE REPORT'!M22</f>
        <v>-30.053349140486077</v>
      </c>
      <c r="N22" s="14">
        <f t="shared" si="3"/>
        <v>366.3686040735221</v>
      </c>
      <c r="O22" s="37">
        <f>'WEEKLY COMPETITIVE REPORT'!O22</f>
        <v>4</v>
      </c>
      <c r="P22" s="14">
        <f>'WEEKLY COMPETITIVE REPORT'!P22/Y4</f>
        <v>3246.3984103328366</v>
      </c>
      <c r="Q22" s="14">
        <f>'WEEKLY COMPETITIVE REPORT'!Q22/Y4</f>
        <v>5255.837059115747</v>
      </c>
      <c r="R22" s="22">
        <f>'WEEKLY COMPETITIVE REPORT'!R22</f>
        <v>6255</v>
      </c>
      <c r="S22" s="22">
        <f>'WEEKLY COMPETITIVE REPORT'!S22</f>
        <v>1030</v>
      </c>
      <c r="T22" s="64">
        <f>'WEEKLY COMPETITIVE REPORT'!T22</f>
        <v>-38.232514177693766</v>
      </c>
      <c r="U22" s="14">
        <f>'WEEKLY COMPETITIVE REPORT'!U22/Y4</f>
        <v>64129.4088425236</v>
      </c>
      <c r="V22" s="14">
        <f t="shared" si="4"/>
        <v>811.5996025832092</v>
      </c>
      <c r="W22" s="25">
        <f t="shared" si="5"/>
        <v>67375.80725285644</v>
      </c>
      <c r="X22" s="22">
        <f>'WEEKLY COMPETITIVE REPORT'!X22</f>
        <v>11939</v>
      </c>
      <c r="Y22" s="56">
        <f>'WEEKLY COMPETITIVE REPORT'!Y22</f>
        <v>18194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COMME UN CHEF</v>
      </c>
      <c r="D23" s="4" t="str">
        <f>'WEEKLY COMPETITIVE REPORT'!D23</f>
        <v>KUHARSKI MOJSTER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2</v>
      </c>
      <c r="I23" s="14">
        <f>'WEEKLY COMPETITIVE REPORT'!I23/Y4</f>
        <v>1289.1207153502235</v>
      </c>
      <c r="J23" s="14">
        <f>'WEEKLY COMPETITIVE REPORT'!J23/Y4</f>
        <v>1947.3422752111276</v>
      </c>
      <c r="K23" s="22">
        <f>'WEEKLY COMPETITIVE REPORT'!K23</f>
        <v>198</v>
      </c>
      <c r="L23" s="22">
        <f>'WEEKLY COMPETITIVE REPORT'!L23</f>
        <v>299</v>
      </c>
      <c r="M23" s="64">
        <f>'WEEKLY COMPETITIVE REPORT'!M23</f>
        <v>-33.80102040816327</v>
      </c>
      <c r="N23" s="14">
        <f t="shared" si="3"/>
        <v>644.5603576751117</v>
      </c>
      <c r="O23" s="37">
        <f>'WEEKLY COMPETITIVE REPORT'!O23</f>
        <v>2</v>
      </c>
      <c r="P23" s="14">
        <f>'WEEKLY COMPETITIVE REPORT'!P23/Y4</f>
        <v>2717.337307501242</v>
      </c>
      <c r="Q23" s="14">
        <f>'WEEKLY COMPETITIVE REPORT'!Q23/Y4</f>
        <v>3256.333830104322</v>
      </c>
      <c r="R23" s="22">
        <f>'WEEKLY COMPETITIVE REPORT'!R23</f>
        <v>444</v>
      </c>
      <c r="S23" s="22">
        <f>'WEEKLY COMPETITIVE REPORT'!S23</f>
        <v>562</v>
      </c>
      <c r="T23" s="64">
        <f>'WEEKLY COMPETITIVE REPORT'!T23</f>
        <v>-16.552250190694124</v>
      </c>
      <c r="U23" s="14">
        <f>'WEEKLY COMPETITIVE REPORT'!U23/Y4</f>
        <v>16511.425732737207</v>
      </c>
      <c r="V23" s="14">
        <f t="shared" si="4"/>
        <v>1358.668653750621</v>
      </c>
      <c r="W23" s="25">
        <f t="shared" si="5"/>
        <v>19228.76304023845</v>
      </c>
      <c r="X23" s="22">
        <f>'WEEKLY COMPETITIVE REPORT'!X23</f>
        <v>2821</v>
      </c>
      <c r="Y23" s="56">
        <f>'WEEKLY COMPETITIVE REPORT'!Y23</f>
        <v>3265</v>
      </c>
    </row>
    <row r="24" spans="1:25" ht="12.75">
      <c r="A24" s="50">
        <v>11</v>
      </c>
      <c r="B24" s="4">
        <f>'WEEKLY COMPETITIVE REPORT'!B24</f>
        <v>14</v>
      </c>
      <c r="C24" s="4" t="str">
        <f>'WEEKLY COMPETITIVE REPORT'!C24</f>
        <v>THE CABIN IN THE WOODS</v>
      </c>
      <c r="D24" s="4" t="str">
        <f>'WEEKLY COMPETITIVE REPORT'!D24</f>
        <v>KOČA V GOZDU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14</v>
      </c>
      <c r="H24" s="37">
        <f>'WEEKLY COMPETITIVE REPORT'!H24</f>
        <v>4</v>
      </c>
      <c r="I24" s="14">
        <f>'WEEKLY COMPETITIVE REPORT'!I24/Y4</f>
        <v>468.2066567312469</v>
      </c>
      <c r="J24" s="14">
        <f>'WEEKLY COMPETITIVE REPORT'!J24/Y4</f>
        <v>491.8032786885246</v>
      </c>
      <c r="K24" s="22">
        <f>'WEEKLY COMPETITIVE REPORT'!K24</f>
        <v>69</v>
      </c>
      <c r="L24" s="22">
        <f>'WEEKLY COMPETITIVE REPORT'!L24</f>
        <v>79</v>
      </c>
      <c r="M24" s="64">
        <f>'WEEKLY COMPETITIVE REPORT'!M24</f>
        <v>-4.7979797979798064</v>
      </c>
      <c r="N24" s="14">
        <f t="shared" si="3"/>
        <v>117.05166418281172</v>
      </c>
      <c r="O24" s="37">
        <f>'WEEKLY COMPETITIVE REPORT'!O24</f>
        <v>4</v>
      </c>
      <c r="P24" s="14">
        <f>'WEEKLY COMPETITIVE REPORT'!P24/Y4</f>
        <v>1151.2667660208645</v>
      </c>
      <c r="Q24" s="14">
        <f>'WEEKLY COMPETITIVE REPORT'!Q24/Y4</f>
        <v>916.5424739195231</v>
      </c>
      <c r="R24" s="22">
        <f>'WEEKLY COMPETITIVE REPORT'!R24</f>
        <v>183</v>
      </c>
      <c r="S24" s="22">
        <f>'WEEKLY COMPETITIVE REPORT'!S24</f>
        <v>143</v>
      </c>
      <c r="T24" s="64">
        <f>'WEEKLY COMPETITIVE REPORT'!T24</f>
        <v>25.609756097560975</v>
      </c>
      <c r="U24" s="14">
        <f>'WEEKLY COMPETITIVE REPORT'!U24/Y4</f>
        <v>40389.9652260308</v>
      </c>
      <c r="V24" s="14">
        <f t="shared" si="4"/>
        <v>287.8166915052161</v>
      </c>
      <c r="W24" s="25">
        <f t="shared" si="5"/>
        <v>41541.23199205166</v>
      </c>
      <c r="X24" s="22">
        <f>'WEEKLY COMPETITIVE REPORT'!X24</f>
        <v>7365</v>
      </c>
      <c r="Y24" s="56">
        <f>'WEEKLY COMPETITIVE REPORT'!Y24</f>
        <v>7548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ORLA FRØSNAPPER </v>
      </c>
      <c r="D25" s="4" t="str">
        <f>'WEEKLY COMPETITIVE REPORT'!D25</f>
        <v>FERDO KROTA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1</v>
      </c>
      <c r="H25" s="37">
        <f>'WEEKLY COMPETITIVE REPORT'!H25</f>
        <v>1</v>
      </c>
      <c r="I25" s="14">
        <f>'WEEKLY COMPETITIVE REPORT'!I25/Y4</f>
        <v>258.320914058619</v>
      </c>
      <c r="J25" s="14">
        <f>'WEEKLY COMPETITIVE REPORT'!J25/Y4</f>
        <v>0</v>
      </c>
      <c r="K25" s="22">
        <f>'WEEKLY COMPETITIVE REPORT'!K25</f>
        <v>160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258.320914058619</v>
      </c>
      <c r="O25" s="37">
        <f>'WEEKLY COMPETITIVE REPORT'!O25</f>
        <v>1</v>
      </c>
      <c r="P25" s="14">
        <f>'WEEKLY COMPETITIVE REPORT'!P25/Y4</f>
        <v>453.30352707401886</v>
      </c>
      <c r="Q25" s="14">
        <f>'WEEKLY COMPETITIVE REPORT'!Q25/Y4</f>
        <v>0</v>
      </c>
      <c r="R25" s="22">
        <f>'WEEKLY COMPETITIVE REPORT'!R25</f>
        <v>200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453.30352707401886</v>
      </c>
      <c r="W25" s="25">
        <f t="shared" si="5"/>
        <v>453.30352707401886</v>
      </c>
      <c r="X25" s="22">
        <f>'WEEKLY COMPETITIVE REPORT'!X25</f>
        <v>0</v>
      </c>
      <c r="Y25" s="56">
        <f>'WEEKLY COMPETITIVE REPORT'!Y25</f>
        <v>200</v>
      </c>
    </row>
    <row r="26" spans="1:25" ht="12.75" customHeight="1">
      <c r="A26" s="50">
        <v>13</v>
      </c>
      <c r="B26" s="4" t="str">
        <f>'WEEKLY COMPETITIVE REPORT'!B26</f>
        <v>New</v>
      </c>
      <c r="C26" s="4" t="str">
        <f>'WEEKLY COMPETITIVE REPORT'!C26</f>
        <v>A TORINÓI LÓ</v>
      </c>
      <c r="D26" s="4" t="str">
        <f>'WEEKLY COMPETITIVE REPORT'!D26</f>
        <v>TORINSKI KONJ</v>
      </c>
      <c r="E26" s="4" t="str">
        <f>'WEEKLY COMPETITIVE REPORT'!E26</f>
        <v>IND</v>
      </c>
      <c r="F26" s="4" t="str">
        <f>'WEEKLY COMPETITIVE REPORT'!F26</f>
        <v>CF</v>
      </c>
      <c r="G26" s="37">
        <f>'WEEKLY COMPETITIVE REPORT'!G26</f>
        <v>1</v>
      </c>
      <c r="H26" s="37">
        <f>'WEEKLY COMPETITIVE REPORT'!H26</f>
        <v>1</v>
      </c>
      <c r="I26" s="14">
        <f>'WEEKLY COMPETITIVE REPORT'!I26/Y4</f>
        <v>271.9821162444113</v>
      </c>
      <c r="J26" s="14">
        <f>'WEEKLY COMPETITIVE REPORT'!J26/Y4</f>
        <v>0</v>
      </c>
      <c r="K26" s="22">
        <f>'WEEKLY COMPETITIVE REPORT'!K26</f>
        <v>51</v>
      </c>
      <c r="L26" s="22">
        <f>'WEEKLY COMPETITIVE REPORT'!L26</f>
        <v>0</v>
      </c>
      <c r="M26" s="64">
        <f>'WEEKLY COMPETITIVE REPORT'!M26</f>
        <v>0</v>
      </c>
      <c r="N26" s="14">
        <f t="shared" si="3"/>
        <v>271.9821162444113</v>
      </c>
      <c r="O26" s="37">
        <f>'WEEKLY COMPETITIVE REPORT'!O26</f>
        <v>1</v>
      </c>
      <c r="P26" s="14">
        <f>'WEEKLY COMPETITIVE REPORT'!P26/Y4</f>
        <v>414.80377545951313</v>
      </c>
      <c r="Q26" s="14">
        <f>'WEEKLY COMPETITIVE REPORT'!Q26/Y4</f>
        <v>0</v>
      </c>
      <c r="R26" s="22">
        <f>'WEEKLY COMPETITIVE REPORT'!R26</f>
        <v>149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2111.276701440636</v>
      </c>
      <c r="V26" s="14">
        <f t="shared" si="4"/>
        <v>414.80377545951313</v>
      </c>
      <c r="W26" s="25">
        <f t="shared" si="5"/>
        <v>2526.080476900149</v>
      </c>
      <c r="X26" s="22">
        <f>'WEEKLY COMPETITIVE REPORT'!X26</f>
        <v>379</v>
      </c>
      <c r="Y26" s="56">
        <f>'WEEKLY COMPETITIVE REPORT'!Y26</f>
        <v>528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110</v>
      </c>
      <c r="I34" s="32">
        <f>SUM(I14:I33)</f>
        <v>184495.77744659715</v>
      </c>
      <c r="J34" s="31">
        <f>SUM(J14:J33)</f>
        <v>102410.58122205664</v>
      </c>
      <c r="K34" s="31">
        <f>SUM(K14:K33)</f>
        <v>28889</v>
      </c>
      <c r="L34" s="31">
        <f>SUM(L14:L33)</f>
        <v>15731</v>
      </c>
      <c r="M34" s="64">
        <f>'WEEKLY COMPETITIVE REPORT'!M34</f>
        <v>-36.22563750321971</v>
      </c>
      <c r="N34" s="32">
        <f>I34/H34</f>
        <v>1677.2343404236103</v>
      </c>
      <c r="O34" s="40">
        <f>'WEEKLY COMPETITIVE REPORT'!O34</f>
        <v>110</v>
      </c>
      <c r="P34" s="31">
        <f>SUM(P14:P33)</f>
        <v>399565.3253849974</v>
      </c>
      <c r="Q34" s="31">
        <f>SUM(Q14:Q33)</f>
        <v>221323.8946845504</v>
      </c>
      <c r="R34" s="31">
        <f>SUM(R14:R33)</f>
        <v>75837</v>
      </c>
      <c r="S34" s="31">
        <f>SUM(S14:S33)</f>
        <v>39609</v>
      </c>
      <c r="T34" s="65">
        <f>P34/Q34-100%</f>
        <v>0.8053420122327588</v>
      </c>
      <c r="U34" s="31">
        <f>SUM(U14:U33)</f>
        <v>1455249.6274217586</v>
      </c>
      <c r="V34" s="32">
        <f>P34/O34</f>
        <v>3632.412048954522</v>
      </c>
      <c r="W34" s="31">
        <f>SUM(W14:W33)</f>
        <v>1854814.952806756</v>
      </c>
      <c r="X34" s="31">
        <f>SUM(X14:X33)</f>
        <v>254130</v>
      </c>
      <c r="Y34" s="35">
        <f>SUM(Y14:Y33)</f>
        <v>329967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2012-08-16T09:23:10Z</dcterms:modified>
  <cp:category/>
  <cp:version/>
  <cp:contentType/>
  <cp:contentStatus/>
</cp:coreProperties>
</file>