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75" windowWidth="19440" windowHeight="663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<sst xmlns="http://schemas.openxmlformats.org/spreadsheetml/2006/main" count="237" uniqueCount="84">
  <si>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</si>
  <si>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</si>
  <si>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</si>
  <si>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</si>
  <si>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</si>
  <si>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</si>
  <si>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</si>
  <si>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</si>
  <si>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</si>
  <si>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</si>
  <si>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</si>
  <si>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</si>
  <si>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</si>
  <si>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</si>
  <si>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</si>
  <si>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</si>
  <si>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</si>
  <si>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</si>
  <si>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</si>
  <si>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</si>
  <si>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</si>
  <si>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</si>
  <si>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</si>
  <si>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</si>
  <si>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</si>
  <si>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</si>
  <si>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</si>
  <si>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</si>
  <si>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</si>
  <si>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</si>
  <si>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</si>
  <si>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</si>
  <si>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</si>
  <si>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</si>
  <si>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</si>
  <si>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</si>
  <si>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</si>
  <si>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</si>
  <si>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</si>
  <si>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</si>
  <si>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</si>
  <si>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</si>
  <si>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</si>
  <si>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</si>
  <si>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</si>
  <si>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</si>
  <si>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</si>
  <si>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</si>
  <si>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</si>
  <si>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</si>
  <si>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</si>
  <si>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CF</t>
  </si>
  <si>
    <t>SONY</t>
  </si>
  <si>
    <t>INTOUCHABLES</t>
  </si>
  <si>
    <t>PRIJATELJA</t>
  </si>
  <si>
    <t>PAR</t>
  </si>
  <si>
    <t>WB</t>
  </si>
  <si>
    <t>ICE AGE 4: CONTINENTAL DRIFT</t>
  </si>
  <si>
    <t>LEDENA DOBA 4: CELINSKI PREMIKI</t>
  </si>
  <si>
    <t>AMAZING SPIDER-MAN 3D</t>
  </si>
  <si>
    <t>NEVERJETNI SPIDER-MAN 3D</t>
  </si>
  <si>
    <t>THE DARK KNIGHT RISES</t>
  </si>
  <si>
    <t>VZPON VITEZA TEME</t>
  </si>
  <si>
    <t>HYSTERIA</t>
  </si>
  <si>
    <t>HISTERIJA</t>
  </si>
  <si>
    <t>TED</t>
  </si>
  <si>
    <t>TOTAL RECALL</t>
  </si>
  <si>
    <t>POPOLNI SPOMIN</t>
  </si>
  <si>
    <t>MADAGASCAR 3</t>
  </si>
  <si>
    <t>MADAGASKAR 3</t>
  </si>
  <si>
    <t>MOONRISE KINGDOM</t>
  </si>
  <si>
    <t>KRALJESTVO VZHAJAJOČE LUNE</t>
  </si>
  <si>
    <t>2 DAYS IN NEW YORK</t>
  </si>
  <si>
    <t>2 DNI V NEW YORKU</t>
  </si>
  <si>
    <t>EXPENDABLES 2</t>
  </si>
  <si>
    <t>PLAČANCI 2</t>
  </si>
  <si>
    <t>LARIN IZBOR: IZGUBLJENI PRINC</t>
  </si>
  <si>
    <t>LARINA IZBIRA: IZGUBLJENI PRINC</t>
  </si>
  <si>
    <t>23 - Aug</t>
  </si>
  <si>
    <t>29 - Aug</t>
  </si>
  <si>
    <t>24 - Aug</t>
  </si>
  <si>
    <t>26 - Aug</t>
  </si>
  <si>
    <t>THE BOURNE LEGACY</t>
  </si>
  <si>
    <t>BOURNOVA ZAPUŠČINA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</si>
</sst>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I16" sqref="I16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80</v>
      </c>
      <c r="L4" s="20"/>
      <c r="M4" s="82" t="s">
        <v>81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78</v>
      </c>
      <c r="L5" s="7"/>
      <c r="M5" s="83" t="s">
        <v>79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41151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68</v>
      </c>
      <c r="D14" s="4" t="s">
        <v>69</v>
      </c>
      <c r="E14" s="15" t="s">
        <v>55</v>
      </c>
      <c r="F14" s="15" t="s">
        <v>36</v>
      </c>
      <c r="G14" s="37">
        <v>3</v>
      </c>
      <c r="H14" s="37">
        <v>22</v>
      </c>
      <c r="I14" s="22">
        <v>48398</v>
      </c>
      <c r="J14" s="22">
        <v>44168</v>
      </c>
      <c r="K14" s="99">
        <v>9282</v>
      </c>
      <c r="L14" s="99">
        <v>8489</v>
      </c>
      <c r="M14" s="64">
        <f>(I14/J14*100)-100</f>
        <v>9.57706937149068</v>
      </c>
      <c r="N14" s="14">
        <f>I14/H14</f>
        <v>2199.909090909091</v>
      </c>
      <c r="O14" s="73">
        <v>22</v>
      </c>
      <c r="P14" s="14">
        <v>89390</v>
      </c>
      <c r="Q14" s="14">
        <v>101935</v>
      </c>
      <c r="R14" s="14">
        <v>19406</v>
      </c>
      <c r="S14" s="14">
        <v>22883</v>
      </c>
      <c r="T14" s="64">
        <f>(P14/Q14*100)-100</f>
        <v>-12.30686221611812</v>
      </c>
      <c r="U14" s="75">
        <v>263157</v>
      </c>
      <c r="V14" s="14">
        <f>P14/O14</f>
        <v>4063.181818181818</v>
      </c>
      <c r="W14" s="75">
        <f>SUM(U14,P14)</f>
        <v>352547</v>
      </c>
      <c r="X14" s="75">
        <v>58676</v>
      </c>
      <c r="Y14" s="76">
        <f>SUM(X14,R14)</f>
        <v>78082</v>
      </c>
    </row>
    <row r="15" spans="1:25" ht="12.75">
      <c r="A15" s="72">
        <v>2</v>
      </c>
      <c r="B15" s="72">
        <v>3</v>
      </c>
      <c r="C15" s="4" t="s">
        <v>65</v>
      </c>
      <c r="D15" s="4" t="s">
        <v>65</v>
      </c>
      <c r="E15" s="15" t="s">
        <v>46</v>
      </c>
      <c r="F15" s="15" t="s">
        <v>36</v>
      </c>
      <c r="G15" s="37">
        <v>4</v>
      </c>
      <c r="H15" s="37">
        <v>8</v>
      </c>
      <c r="I15" s="14">
        <v>18843</v>
      </c>
      <c r="J15" s="14">
        <v>19144</v>
      </c>
      <c r="K15" s="14">
        <v>3724</v>
      </c>
      <c r="L15" s="14">
        <v>3777</v>
      </c>
      <c r="M15" s="64">
        <f>(I15/J15*100)-100</f>
        <v>-1.5722941913915491</v>
      </c>
      <c r="N15" s="14">
        <f>I15/H15</f>
        <v>2355.375</v>
      </c>
      <c r="O15" s="38">
        <v>8</v>
      </c>
      <c r="P15" s="14">
        <v>36131</v>
      </c>
      <c r="Q15" s="14">
        <v>40608</v>
      </c>
      <c r="R15" s="14">
        <v>8183</v>
      </c>
      <c r="S15" s="14">
        <v>9157</v>
      </c>
      <c r="T15" s="64">
        <f>(P15/Q15*100)-100</f>
        <v>-11.024921197793532</v>
      </c>
      <c r="U15" s="75">
        <v>168121</v>
      </c>
      <c r="V15" s="14">
        <f>P15/O15</f>
        <v>4516.375</v>
      </c>
      <c r="W15" s="75">
        <f>SUM(U15,P15)</f>
        <v>204252</v>
      </c>
      <c r="X15" s="75">
        <v>38713</v>
      </c>
      <c r="Y15" s="76">
        <f>SUM(X15,R15)</f>
        <v>46896</v>
      </c>
    </row>
    <row r="16" spans="1:25" ht="12.75">
      <c r="A16" s="72">
        <v>3</v>
      </c>
      <c r="B16" s="72">
        <v>2</v>
      </c>
      <c r="C16" s="4" t="s">
        <v>74</v>
      </c>
      <c r="D16" s="4" t="s">
        <v>75</v>
      </c>
      <c r="E16" s="15" t="s">
        <v>47</v>
      </c>
      <c r="F16" s="15" t="s">
        <v>42</v>
      </c>
      <c r="G16" s="37">
        <v>2</v>
      </c>
      <c r="H16" s="37">
        <v>6</v>
      </c>
      <c r="I16" s="24">
        <v>22127</v>
      </c>
      <c r="J16" s="24">
        <v>22108</v>
      </c>
      <c r="K16" s="24">
        <v>4381</v>
      </c>
      <c r="L16" s="24">
        <v>4317</v>
      </c>
      <c r="M16" s="64">
        <f>(I16/J16*100)-100</f>
        <v>0.08594174054641712</v>
      </c>
      <c r="N16" s="14">
        <f>I16/H16</f>
        <v>3687.8333333333335</v>
      </c>
      <c r="O16" s="73">
        <v>6</v>
      </c>
      <c r="P16" s="14">
        <v>32473</v>
      </c>
      <c r="Q16" s="14">
        <v>43769</v>
      </c>
      <c r="R16" s="14">
        <v>7399</v>
      </c>
      <c r="S16" s="14">
        <v>9817</v>
      </c>
      <c r="T16" s="64">
        <f>(P16/Q16*100)-100</f>
        <v>-25.8082204299847</v>
      </c>
      <c r="U16" s="75">
        <v>44816</v>
      </c>
      <c r="V16" s="14">
        <f>P16/O16</f>
        <v>5412.166666666667</v>
      </c>
      <c r="W16" s="75">
        <f>SUM(U16,P16)</f>
        <v>77289</v>
      </c>
      <c r="X16" s="75">
        <v>10080</v>
      </c>
      <c r="Y16" s="76">
        <f>SUM(X16,R16)</f>
        <v>17479</v>
      </c>
    </row>
    <row r="17" spans="1:25" ht="12.75">
      <c r="A17" s="72">
        <v>4</v>
      </c>
      <c r="B17" s="72">
        <v>5</v>
      </c>
      <c r="C17" s="86" t="s">
        <v>57</v>
      </c>
      <c r="D17" s="86" t="s">
        <v>58</v>
      </c>
      <c r="E17" s="15" t="s">
        <v>49</v>
      </c>
      <c r="F17" s="15" t="s">
        <v>42</v>
      </c>
      <c r="G17" s="37">
        <v>8</v>
      </c>
      <c r="H17" s="37">
        <v>30</v>
      </c>
      <c r="I17" s="24">
        <v>22022</v>
      </c>
      <c r="J17" s="24">
        <v>12504</v>
      </c>
      <c r="K17" s="24">
        <v>4397</v>
      </c>
      <c r="L17" s="24">
        <v>2439</v>
      </c>
      <c r="M17" s="64">
        <f>(I17/J17*100)-100</f>
        <v>76.11964171465132</v>
      </c>
      <c r="N17" s="14">
        <f>I17/H17</f>
        <v>734.0666666666667</v>
      </c>
      <c r="O17" s="37">
        <v>30</v>
      </c>
      <c r="P17" s="14">
        <v>30950</v>
      </c>
      <c r="Q17" s="14">
        <v>27351</v>
      </c>
      <c r="R17" s="14">
        <v>6600</v>
      </c>
      <c r="S17" s="14">
        <v>5915</v>
      </c>
      <c r="T17" s="64">
        <f>(P17/Q17*100)-100</f>
        <v>13.158568242477429</v>
      </c>
      <c r="U17" s="94">
        <v>740687</v>
      </c>
      <c r="V17" s="14">
        <f>P17/O17</f>
        <v>1031.6666666666667</v>
      </c>
      <c r="W17" s="75">
        <f>SUM(U17,P17)</f>
        <v>771637</v>
      </c>
      <c r="X17" s="75">
        <v>158723</v>
      </c>
      <c r="Y17" s="76">
        <f>SUM(X17,R17)</f>
        <v>165323</v>
      </c>
    </row>
    <row r="18" spans="1:25" ht="13.5" customHeight="1">
      <c r="A18" s="72">
        <v>5</v>
      </c>
      <c r="B18" s="72" t="s">
        <v>50</v>
      </c>
      <c r="C18" s="4" t="s">
        <v>82</v>
      </c>
      <c r="D18" s="4" t="s">
        <v>83</v>
      </c>
      <c r="E18" s="15" t="s">
        <v>46</v>
      </c>
      <c r="F18" s="15" t="s">
        <v>36</v>
      </c>
      <c r="G18" s="37">
        <v>1</v>
      </c>
      <c r="H18" s="37">
        <v>8</v>
      </c>
      <c r="I18" s="14">
        <v>15132</v>
      </c>
      <c r="J18" s="14"/>
      <c r="K18" s="24">
        <v>2847</v>
      </c>
      <c r="L18" s="24"/>
      <c r="M18" s="64"/>
      <c r="N18" s="14">
        <f>I18/H18</f>
        <v>1891.5</v>
      </c>
      <c r="O18" s="73">
        <v>8</v>
      </c>
      <c r="P18" s="22">
        <v>24725</v>
      </c>
      <c r="Q18" s="22"/>
      <c r="R18" s="22">
        <v>5171</v>
      </c>
      <c r="S18" s="22"/>
      <c r="T18" s="64"/>
      <c r="U18" s="75">
        <v>2353</v>
      </c>
      <c r="V18" s="14">
        <f>P18/O18</f>
        <v>3090.625</v>
      </c>
      <c r="W18" s="75">
        <f>SUM(U18,P18)</f>
        <v>27078</v>
      </c>
      <c r="X18" s="75">
        <v>581</v>
      </c>
      <c r="Y18" s="76">
        <f>SUM(X18,R18)</f>
        <v>5752</v>
      </c>
    </row>
    <row r="19" spans="1:25" ht="12.75">
      <c r="A19" s="72">
        <v>6</v>
      </c>
      <c r="B19" s="72">
        <v>4</v>
      </c>
      <c r="C19" s="4" t="s">
        <v>76</v>
      </c>
      <c r="D19" s="4" t="s">
        <v>77</v>
      </c>
      <c r="E19" s="15" t="s">
        <v>47</v>
      </c>
      <c r="F19" s="15" t="s">
        <v>51</v>
      </c>
      <c r="G19" s="37">
        <v>2</v>
      </c>
      <c r="H19" s="37">
        <v>10</v>
      </c>
      <c r="I19" s="24">
        <v>9546</v>
      </c>
      <c r="J19" s="24">
        <v>16618</v>
      </c>
      <c r="K19" s="22">
        <v>1900</v>
      </c>
      <c r="L19" s="22">
        <v>3311</v>
      </c>
      <c r="M19" s="64">
        <f>(I19/J19*100)-100</f>
        <v>-42.55626429173186</v>
      </c>
      <c r="N19" s="14">
        <f>I19/H19</f>
        <v>954.6</v>
      </c>
      <c r="O19" s="37">
        <v>10</v>
      </c>
      <c r="P19" s="22">
        <v>19566</v>
      </c>
      <c r="Q19" s="22">
        <v>35731</v>
      </c>
      <c r="R19" s="22">
        <v>4519</v>
      </c>
      <c r="S19" s="22">
        <v>8257</v>
      </c>
      <c r="T19" s="64">
        <f>(P19/Q19*100)-100</f>
        <v>-45.24082729282696</v>
      </c>
      <c r="U19" s="75">
        <v>37048</v>
      </c>
      <c r="V19" s="14">
        <f>P19/O19</f>
        <v>1956.6</v>
      </c>
      <c r="W19" s="75">
        <f>SUM(U19,P19)</f>
        <v>56614</v>
      </c>
      <c r="X19" s="75">
        <v>8782</v>
      </c>
      <c r="Y19" s="76">
        <f>SUM(X19,R19)</f>
        <v>13301</v>
      </c>
    </row>
    <row r="20" spans="1:25" ht="12.75">
      <c r="A20" s="72">
        <v>7</v>
      </c>
      <c r="B20" s="72">
        <v>6</v>
      </c>
      <c r="C20" s="86" t="s">
        <v>61</v>
      </c>
      <c r="D20" s="86" t="s">
        <v>62</v>
      </c>
      <c r="E20" s="15" t="s">
        <v>56</v>
      </c>
      <c r="F20" s="15" t="s">
        <v>42</v>
      </c>
      <c r="G20" s="37">
        <v>5</v>
      </c>
      <c r="H20" s="37">
        <v>11</v>
      </c>
      <c r="I20" s="24">
        <v>6093</v>
      </c>
      <c r="J20" s="24">
        <v>8199</v>
      </c>
      <c r="K20" s="14">
        <v>1165</v>
      </c>
      <c r="L20" s="14">
        <v>1571</v>
      </c>
      <c r="M20" s="64">
        <f>(I20/J20*100)-100</f>
        <v>-25.6860592755214</v>
      </c>
      <c r="N20" s="14">
        <f>I20/H20</f>
        <v>553.9090909090909</v>
      </c>
      <c r="O20" s="73">
        <v>11</v>
      </c>
      <c r="P20" s="14">
        <v>9980</v>
      </c>
      <c r="Q20" s="14">
        <v>18621</v>
      </c>
      <c r="R20" s="14">
        <v>2035</v>
      </c>
      <c r="S20" s="14">
        <v>4000</v>
      </c>
      <c r="T20" s="64">
        <f>(P20/Q20*100)-100</f>
        <v>-46.40459696042103</v>
      </c>
      <c r="U20" s="75">
        <v>186791</v>
      </c>
      <c r="V20" s="14">
        <f>P20/O20</f>
        <v>907.2727272727273</v>
      </c>
      <c r="W20" s="75">
        <f>SUM(U20,P20)</f>
        <v>196771</v>
      </c>
      <c r="X20" s="75">
        <v>40641</v>
      </c>
      <c r="Y20" s="76">
        <f>SUM(X20,R20)</f>
        <v>42676</v>
      </c>
    </row>
    <row r="21" spans="1:25" ht="12.75">
      <c r="A21" s="72">
        <v>8</v>
      </c>
      <c r="B21" s="72">
        <v>8</v>
      </c>
      <c r="C21" s="4" t="s">
        <v>70</v>
      </c>
      <c r="D21" s="4" t="s">
        <v>71</v>
      </c>
      <c r="E21" s="15" t="s">
        <v>47</v>
      </c>
      <c r="F21" s="15" t="s">
        <v>48</v>
      </c>
      <c r="G21" s="37">
        <v>2</v>
      </c>
      <c r="H21" s="37">
        <v>1</v>
      </c>
      <c r="I21" s="14">
        <v>2883</v>
      </c>
      <c r="J21" s="14">
        <v>1870</v>
      </c>
      <c r="K21" s="96">
        <v>610</v>
      </c>
      <c r="L21" s="96">
        <v>408</v>
      </c>
      <c r="M21" s="64">
        <f>(I21/J21*100)-100</f>
        <v>54.17112299465242</v>
      </c>
      <c r="N21" s="14">
        <f>I21/H21</f>
        <v>2883</v>
      </c>
      <c r="O21" s="38">
        <v>1</v>
      </c>
      <c r="P21" s="14">
        <v>5943</v>
      </c>
      <c r="Q21" s="14">
        <v>4512</v>
      </c>
      <c r="R21" s="14">
        <v>1293</v>
      </c>
      <c r="S21" s="14">
        <v>1003</v>
      </c>
      <c r="T21" s="64">
        <f>(P21/Q21*100)-100</f>
        <v>31.71542553191489</v>
      </c>
      <c r="U21" s="75">
        <v>9495</v>
      </c>
      <c r="V21" s="14">
        <f>P21/O21</f>
        <v>5943</v>
      </c>
      <c r="W21" s="75">
        <f>SUM(U21,P21)</f>
        <v>15438</v>
      </c>
      <c r="X21" s="75">
        <v>2185</v>
      </c>
      <c r="Y21" s="76">
        <f>SUM(X21,R21)</f>
        <v>3478</v>
      </c>
    </row>
    <row r="22" spans="1:25" ht="12.75">
      <c r="A22" s="72">
        <v>9</v>
      </c>
      <c r="B22" s="72">
        <v>7</v>
      </c>
      <c r="C22" s="4" t="s">
        <v>66</v>
      </c>
      <c r="D22" s="4" t="s">
        <v>67</v>
      </c>
      <c r="E22" s="15" t="s">
        <v>52</v>
      </c>
      <c r="F22" s="15" t="s">
        <v>51</v>
      </c>
      <c r="G22" s="37">
        <v>3</v>
      </c>
      <c r="H22" s="37">
        <v>7</v>
      </c>
      <c r="I22" s="24">
        <v>3305</v>
      </c>
      <c r="J22" s="24">
        <v>4815</v>
      </c>
      <c r="K22" s="100">
        <v>654</v>
      </c>
      <c r="L22" s="100">
        <v>941</v>
      </c>
      <c r="M22" s="64">
        <f>(I22/J22*100)-100</f>
        <v>-31.36033229491173</v>
      </c>
      <c r="N22" s="14">
        <f>I22/H22</f>
        <v>472.14285714285717</v>
      </c>
      <c r="O22" s="73">
        <v>7</v>
      </c>
      <c r="P22" s="74">
        <v>5917</v>
      </c>
      <c r="Q22" s="74">
        <v>9847</v>
      </c>
      <c r="R22" s="74">
        <v>1359</v>
      </c>
      <c r="S22" s="74">
        <v>2331</v>
      </c>
      <c r="T22" s="64">
        <f>(P22/Q22*100)-100</f>
        <v>-39.91063268000406</v>
      </c>
      <c r="U22" s="75">
        <v>29999</v>
      </c>
      <c r="V22" s="14">
        <f>P22/O22</f>
        <v>845.2857142857143</v>
      </c>
      <c r="W22" s="75">
        <f>SUM(U22,P22)</f>
        <v>35916</v>
      </c>
      <c r="X22" s="75">
        <v>6847</v>
      </c>
      <c r="Y22" s="76">
        <f>SUM(X22,R22)</f>
        <v>8206</v>
      </c>
    </row>
    <row r="23" spans="1:25" ht="12.75">
      <c r="A23" s="72">
        <v>10</v>
      </c>
      <c r="B23" s="72">
        <v>10</v>
      </c>
      <c r="C23" s="4" t="s">
        <v>53</v>
      </c>
      <c r="D23" s="4" t="s">
        <v>54</v>
      </c>
      <c r="E23" s="15" t="s">
        <v>47</v>
      </c>
      <c r="F23" s="15" t="s">
        <v>42</v>
      </c>
      <c r="G23" s="37">
        <v>16</v>
      </c>
      <c r="H23" s="37">
        <v>4</v>
      </c>
      <c r="I23" s="24">
        <v>2063</v>
      </c>
      <c r="J23" s="24">
        <v>1265</v>
      </c>
      <c r="K23" s="24">
        <v>399</v>
      </c>
      <c r="L23" s="24">
        <v>273</v>
      </c>
      <c r="M23" s="64">
        <f>(I23/J23*100)-100</f>
        <v>63.08300395256916</v>
      </c>
      <c r="N23" s="14">
        <f>I23/H23</f>
        <v>515.75</v>
      </c>
      <c r="O23" s="73">
        <v>4</v>
      </c>
      <c r="P23" s="14">
        <v>3121</v>
      </c>
      <c r="Q23" s="14">
        <v>2366</v>
      </c>
      <c r="R23" s="14">
        <v>664</v>
      </c>
      <c r="S23" s="14">
        <v>528</v>
      </c>
      <c r="T23" s="64">
        <f>(P23/Q23*100)-100</f>
        <v>31.91039729501267</v>
      </c>
      <c r="U23" s="75">
        <v>69207</v>
      </c>
      <c r="V23" s="14">
        <f>P23/O23</f>
        <v>780.25</v>
      </c>
      <c r="W23" s="75">
        <f>SUM(U23,P23)</f>
        <v>72328</v>
      </c>
      <c r="X23" s="77">
        <v>14434</v>
      </c>
      <c r="Y23" s="76">
        <f>SUM(X23,R23)</f>
        <v>15098</v>
      </c>
    </row>
    <row r="24" spans="1:25" ht="12.75">
      <c r="A24" s="72">
        <v>11</v>
      </c>
      <c r="B24" s="72">
        <v>13</v>
      </c>
      <c r="C24" s="4" t="s">
        <v>59</v>
      </c>
      <c r="D24" s="4" t="s">
        <v>60</v>
      </c>
      <c r="E24" s="15" t="s">
        <v>52</v>
      </c>
      <c r="F24" s="15" t="s">
        <v>51</v>
      </c>
      <c r="G24" s="37">
        <v>7</v>
      </c>
      <c r="H24" s="37">
        <v>14</v>
      </c>
      <c r="I24" s="24">
        <v>999</v>
      </c>
      <c r="J24" s="24">
        <v>848</v>
      </c>
      <c r="K24" s="24">
        <v>212</v>
      </c>
      <c r="L24" s="24">
        <v>177</v>
      </c>
      <c r="M24" s="64">
        <f>(I24/J24*100)-100</f>
        <v>17.806603773584897</v>
      </c>
      <c r="N24" s="14">
        <f>I24/H24</f>
        <v>71.35714285714286</v>
      </c>
      <c r="O24" s="73">
        <v>14</v>
      </c>
      <c r="P24" s="22">
        <v>1434</v>
      </c>
      <c r="Q24" s="22">
        <v>1715</v>
      </c>
      <c r="R24" s="22">
        <v>307</v>
      </c>
      <c r="S24" s="22">
        <v>390</v>
      </c>
      <c r="T24" s="64">
        <f>(P24/Q24*100)-100</f>
        <v>-16.38483965014578</v>
      </c>
      <c r="U24" s="75">
        <v>124023</v>
      </c>
      <c r="V24" s="14">
        <f>P24/O24</f>
        <v>102.42857142857143</v>
      </c>
      <c r="W24" s="75">
        <f>SUM(U24,P24)</f>
        <v>125457</v>
      </c>
      <c r="X24" s="77">
        <v>25639</v>
      </c>
      <c r="Y24" s="76">
        <f>SUM(X24,R24)</f>
        <v>25946</v>
      </c>
    </row>
    <row r="25" spans="1:25" ht="12.75" customHeight="1">
      <c r="A25" s="72">
        <v>12</v>
      </c>
      <c r="B25" s="72">
        <v>9</v>
      </c>
      <c r="C25" s="4" t="s">
        <v>72</v>
      </c>
      <c r="D25" s="4" t="s">
        <v>73</v>
      </c>
      <c r="E25" s="15" t="s">
        <v>47</v>
      </c>
      <c r="F25" s="15" t="s">
        <v>48</v>
      </c>
      <c r="G25" s="37">
        <v>2</v>
      </c>
      <c r="H25" s="37">
        <v>2</v>
      </c>
      <c r="I25" s="24">
        <v>959</v>
      </c>
      <c r="J25" s="24">
        <v>1819</v>
      </c>
      <c r="K25" s="24">
        <v>198</v>
      </c>
      <c r="L25" s="24">
        <v>232</v>
      </c>
      <c r="M25" s="64">
        <f>(I25/J25*100)-100</f>
        <v>-47.27872457394172</v>
      </c>
      <c r="N25" s="14">
        <f>I25/H25</f>
        <v>479.5</v>
      </c>
      <c r="O25" s="73">
        <v>2</v>
      </c>
      <c r="P25" s="14">
        <v>1333</v>
      </c>
      <c r="Q25" s="14">
        <v>3355</v>
      </c>
      <c r="R25" s="24">
        <v>291</v>
      </c>
      <c r="S25" s="24">
        <v>595</v>
      </c>
      <c r="T25" s="64">
        <f>(P25/Q25*100)-100</f>
        <v>-60.26825633383011</v>
      </c>
      <c r="U25" s="77">
        <v>7495</v>
      </c>
      <c r="V25" s="14">
        <f>P25/O25</f>
        <v>666.5</v>
      </c>
      <c r="W25" s="75">
        <f>SUM(U25,P25)</f>
        <v>8828</v>
      </c>
      <c r="X25" s="75">
        <v>1595</v>
      </c>
      <c r="Y25" s="76">
        <f>SUM(X25,R25)</f>
        <v>1886</v>
      </c>
    </row>
    <row r="26" spans="1:25" ht="12.75" customHeight="1">
      <c r="A26" s="72">
        <v>13</v>
      </c>
      <c r="B26" s="72">
        <v>11</v>
      </c>
      <c r="C26" s="4" t="s">
        <v>63</v>
      </c>
      <c r="D26" s="4" t="s">
        <v>64</v>
      </c>
      <c r="E26" s="15" t="s">
        <v>47</v>
      </c>
      <c r="F26" s="15" t="s">
        <v>48</v>
      </c>
      <c r="G26" s="37">
        <v>5</v>
      </c>
      <c r="H26" s="37">
        <v>2</v>
      </c>
      <c r="I26" s="14">
        <v>623</v>
      </c>
      <c r="J26" s="14">
        <v>811</v>
      </c>
      <c r="K26" s="14">
        <v>120</v>
      </c>
      <c r="L26" s="14">
        <v>153</v>
      </c>
      <c r="M26" s="64">
        <f>(I26/J26*100)-100</f>
        <v>-23.181257706535135</v>
      </c>
      <c r="N26" s="14">
        <f>I26/H26</f>
        <v>311.5</v>
      </c>
      <c r="O26" s="37">
        <v>2</v>
      </c>
      <c r="P26" s="14">
        <v>1135</v>
      </c>
      <c r="Q26" s="14">
        <v>2099</v>
      </c>
      <c r="R26" s="14">
        <v>227</v>
      </c>
      <c r="S26" s="14">
        <v>485</v>
      </c>
      <c r="T26" s="64">
        <f>(P26/Q26*100)-100</f>
        <v>-45.92663172939495</v>
      </c>
      <c r="U26" s="77">
        <v>10472</v>
      </c>
      <c r="V26" s="14">
        <f>P26/O26</f>
        <v>567.5</v>
      </c>
      <c r="W26" s="75">
        <f>SUM(U26,P26)</f>
        <v>11607</v>
      </c>
      <c r="X26" s="75">
        <v>2248</v>
      </c>
      <c r="Y26" s="76">
        <f>SUM(X26,R26)</f>
        <v>2475</v>
      </c>
    </row>
    <row r="27" spans="1:25" ht="12.75">
      <c r="A27" s="72">
        <v>14</v>
      </c>
      <c r="B27" s="72"/>
      <c r="C27" s="4"/>
      <c r="D27" s="4"/>
      <c r="E27" s="15"/>
      <c r="F27" s="15"/>
      <c r="G27" s="37"/>
      <c r="H27" s="37"/>
      <c r="I27" s="92"/>
      <c r="J27" s="92"/>
      <c r="K27" s="99"/>
      <c r="L27" s="99"/>
      <c r="M27" s="64"/>
      <c r="N27" s="14"/>
      <c r="O27" s="73"/>
      <c r="P27" s="22"/>
      <c r="Q27" s="22"/>
      <c r="R27" s="22"/>
      <c r="S27" s="22"/>
      <c r="T27" s="64"/>
      <c r="U27" s="75"/>
      <c r="V27" s="14"/>
      <c r="W27" s="75"/>
      <c r="X27" s="77"/>
      <c r="Y27" s="76"/>
    </row>
    <row r="28" spans="1:25" ht="12.75">
      <c r="A28" s="72">
        <v>15</v>
      </c>
      <c r="B28" s="72"/>
      <c r="C28" s="4"/>
      <c r="D28" s="4"/>
      <c r="E28" s="15"/>
      <c r="F28" s="15"/>
      <c r="G28" s="37"/>
      <c r="H28" s="37"/>
      <c r="I28" s="24"/>
      <c r="J28" s="24"/>
      <c r="K28" s="14"/>
      <c r="L28" s="14"/>
      <c r="M28" s="64"/>
      <c r="N28" s="14"/>
      <c r="O28" s="38"/>
      <c r="P28" s="14"/>
      <c r="Q28" s="14"/>
      <c r="R28" s="14"/>
      <c r="S28" s="14"/>
      <c r="T28" s="64"/>
      <c r="U28" s="75"/>
      <c r="V28" s="14"/>
      <c r="W28" s="75"/>
      <c r="X28" s="77"/>
      <c r="Y28" s="76"/>
    </row>
    <row r="29" spans="1:25" ht="12.75">
      <c r="A29" s="72">
        <v>16</v>
      </c>
      <c r="B29" s="72"/>
      <c r="C29" s="4"/>
      <c r="D29" s="4"/>
      <c r="E29" s="15"/>
      <c r="F29" s="15"/>
      <c r="G29" s="37"/>
      <c r="H29" s="37"/>
      <c r="I29" s="24"/>
      <c r="J29" s="24"/>
      <c r="K29" s="100"/>
      <c r="L29" s="100"/>
      <c r="M29" s="64"/>
      <c r="N29" s="14"/>
      <c r="O29" s="38"/>
      <c r="P29" s="14"/>
      <c r="Q29" s="14"/>
      <c r="R29" s="14"/>
      <c r="S29" s="14"/>
      <c r="T29" s="64"/>
      <c r="U29" s="75"/>
      <c r="V29" s="14"/>
      <c r="W29" s="75"/>
      <c r="X29" s="77"/>
      <c r="Y29" s="76"/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38"/>
      <c r="P30" s="14"/>
      <c r="Q30" s="14"/>
      <c r="R30" s="14"/>
      <c r="S30" s="14"/>
      <c r="T30" s="64"/>
      <c r="U30" s="75"/>
      <c r="V30" s="14"/>
      <c r="W30" s="75"/>
      <c r="X30" s="75"/>
      <c r="Y30" s="76"/>
    </row>
    <row r="31" spans="1:25" ht="12.75">
      <c r="A31" s="72">
        <v>18</v>
      </c>
      <c r="B31" s="72"/>
      <c r="C31" s="97"/>
      <c r="D31" s="4"/>
      <c r="E31" s="15"/>
      <c r="F31" s="15"/>
      <c r="G31" s="37"/>
      <c r="H31" s="37"/>
      <c r="I31" s="24"/>
      <c r="J31" s="24"/>
      <c r="K31" s="95"/>
      <c r="L31" s="95"/>
      <c r="M31" s="64"/>
      <c r="N31" s="14"/>
      <c r="O31" s="73"/>
      <c r="P31" s="22"/>
      <c r="Q31" s="22"/>
      <c r="R31" s="22"/>
      <c r="S31" s="22"/>
      <c r="T31" s="64"/>
      <c r="U31" s="93"/>
      <c r="V31" s="14"/>
      <c r="W31" s="75"/>
      <c r="X31" s="75"/>
      <c r="Y31" s="76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22"/>
      <c r="L32" s="22"/>
      <c r="M32" s="64"/>
      <c r="N32" s="14"/>
      <c r="O32" s="37"/>
      <c r="P32" s="22"/>
      <c r="Q32" s="22"/>
      <c r="R32" s="22"/>
      <c r="S32" s="22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98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125</v>
      </c>
      <c r="I34" s="31">
        <f>SUM(I14:I33)</f>
        <v>152993</v>
      </c>
      <c r="J34" s="31">
        <v>232940</v>
      </c>
      <c r="K34" s="31">
        <f>SUM(K14:K33)</f>
        <v>29889</v>
      </c>
      <c r="L34" s="31">
        <v>44683</v>
      </c>
      <c r="M34" s="68">
        <f>(I34/J34*100)-100</f>
        <v>-34.320855155834124</v>
      </c>
      <c r="N34" s="32">
        <f>I34/H34</f>
        <v>1223.944</v>
      </c>
      <c r="O34" s="34">
        <f>SUM(O14:O33)</f>
        <v>125</v>
      </c>
      <c r="P34" s="31">
        <f>SUM(P14:P33)</f>
        <v>262098</v>
      </c>
      <c r="Q34" s="31">
        <v>348995</v>
      </c>
      <c r="R34" s="31">
        <f>SUM(R14:R33)</f>
        <v>57454</v>
      </c>
      <c r="S34" s="31">
        <v>70166</v>
      </c>
      <c r="T34" s="68">
        <f>(P34/Q34*100)-100</f>
        <v>-24.89921059040961</v>
      </c>
      <c r="U34" s="78">
        <f>SUM(U14:U33)</f>
        <v>1693664</v>
      </c>
      <c r="V34" s="32">
        <f>P34/O34</f>
        <v>2096.784</v>
      </c>
      <c r="W34" s="90">
        <f>SUM(U34,P34)</f>
        <v>1955762</v>
      </c>
      <c r="X34" s="79">
        <f>SUM(X14:X33)</f>
        <v>369144</v>
      </c>
      <c r="Y34" s="35">
        <f>SUM(Y14:Y33)</f>
        <v>426598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24 - Aug</v>
      </c>
      <c r="L4" s="20"/>
      <c r="M4" s="62" t="str">
        <f>'WEEKLY COMPETITIVE REPORT'!M4</f>
        <v>26 - Aug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23 - Aug</v>
      </c>
      <c r="L5" s="7"/>
      <c r="M5" s="63" t="str">
        <f>'WEEKLY COMPETITIVE REPORT'!M5</f>
        <v>29 - Aug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41151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MADAGASCAR 3</v>
      </c>
      <c r="D14" s="4" t="str">
        <f>'WEEKLY COMPETITIVE REPORT'!D14</f>
        <v>MADAGASKAR 3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3</v>
      </c>
      <c r="H14" s="37">
        <f>'WEEKLY COMPETITIVE REPORT'!H14</f>
        <v>22</v>
      </c>
      <c r="I14" s="14">
        <f>'WEEKLY COMPETITIVE REPORT'!I14/Y4</f>
        <v>60106.80576254347</v>
      </c>
      <c r="J14" s="14">
        <f>'WEEKLY COMPETITIVE REPORT'!J14/Y4</f>
        <v>54853.45255837059</v>
      </c>
      <c r="K14" s="22">
        <f>'WEEKLY COMPETITIVE REPORT'!K14</f>
        <v>9282</v>
      </c>
      <c r="L14" s="22">
        <f>'WEEKLY COMPETITIVE REPORT'!L14</f>
        <v>8489</v>
      </c>
      <c r="M14" s="64">
        <f>'WEEKLY COMPETITIVE REPORT'!M14</f>
        <v>9.57706937149068</v>
      </c>
      <c r="N14" s="14">
        <f aca="true" t="shared" si="0" ref="N14:N20">I14/H14</f>
        <v>2732.127534661067</v>
      </c>
      <c r="O14" s="37">
        <f>'WEEKLY COMPETITIVE REPORT'!O14</f>
        <v>22</v>
      </c>
      <c r="P14" s="14">
        <f>'WEEKLY COMPETITIVE REPORT'!P14/Y4</f>
        <v>111015.89667163437</v>
      </c>
      <c r="Q14" s="14">
        <f>'WEEKLY COMPETITIVE REPORT'!Q14/Y4</f>
        <v>126595.87680079482</v>
      </c>
      <c r="R14" s="22">
        <f>'WEEKLY COMPETITIVE REPORT'!R14</f>
        <v>19406</v>
      </c>
      <c r="S14" s="22">
        <f>'WEEKLY COMPETITIVE REPORT'!S14</f>
        <v>22883</v>
      </c>
      <c r="T14" s="64">
        <f>'WEEKLY COMPETITIVE REPORT'!T14</f>
        <v>-12.30686221611812</v>
      </c>
      <c r="U14" s="14">
        <f>'WEEKLY COMPETITIVE REPORT'!U14/Y4</f>
        <v>326821.90760059614</v>
      </c>
      <c r="V14" s="14">
        <f aca="true" t="shared" si="1" ref="V14:V20">P14/O14</f>
        <v>5046.177121437926</v>
      </c>
      <c r="W14" s="25">
        <f aca="true" t="shared" si="2" ref="W14:W20">P14+U14</f>
        <v>437837.8042722305</v>
      </c>
      <c r="X14" s="22">
        <f>'WEEKLY COMPETITIVE REPORT'!X14</f>
        <v>58676</v>
      </c>
      <c r="Y14" s="56">
        <f>'WEEKLY COMPETITIVE REPORT'!Y14</f>
        <v>78082</v>
      </c>
    </row>
    <row r="15" spans="1:25" ht="12.75">
      <c r="A15" s="50">
        <v>2</v>
      </c>
      <c r="B15" s="4">
        <f>'WEEKLY COMPETITIVE REPORT'!B15</f>
        <v>3</v>
      </c>
      <c r="C15" s="4" t="str">
        <f>'WEEKLY COMPETITIVE REPORT'!C15</f>
        <v>TED</v>
      </c>
      <c r="D15" s="4" t="str">
        <f>'WEEKLY COMPETITIVE REPORT'!D15</f>
        <v>TED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4</v>
      </c>
      <c r="H15" s="37">
        <f>'WEEKLY COMPETITIVE REPORT'!H15</f>
        <v>8</v>
      </c>
      <c r="I15" s="14">
        <f>'WEEKLY COMPETITIVE REPORT'!I15/Y4</f>
        <v>23401.639344262294</v>
      </c>
      <c r="J15" s="14">
        <f>'WEEKLY COMPETITIVE REPORT'!J15/Y4</f>
        <v>23775.45951316443</v>
      </c>
      <c r="K15" s="22">
        <f>'WEEKLY COMPETITIVE REPORT'!K15</f>
        <v>3724</v>
      </c>
      <c r="L15" s="22">
        <f>'WEEKLY COMPETITIVE REPORT'!L15</f>
        <v>3777</v>
      </c>
      <c r="M15" s="64">
        <f>'WEEKLY COMPETITIVE REPORT'!M15</f>
        <v>-1.5722941913915491</v>
      </c>
      <c r="N15" s="14">
        <f t="shared" si="0"/>
        <v>2925.2049180327867</v>
      </c>
      <c r="O15" s="37">
        <f>'WEEKLY COMPETITIVE REPORT'!O15</f>
        <v>8</v>
      </c>
      <c r="P15" s="14">
        <f>'WEEKLY COMPETITIVE REPORT'!P15/Y4</f>
        <v>44872.08147044213</v>
      </c>
      <c r="Q15" s="14">
        <f>'WEEKLY COMPETITIVE REPORT'!Q15/Y4</f>
        <v>50432.19076005961</v>
      </c>
      <c r="R15" s="22">
        <f>'WEEKLY COMPETITIVE REPORT'!R15</f>
        <v>8183</v>
      </c>
      <c r="S15" s="22">
        <f>'WEEKLY COMPETITIVE REPORT'!S15</f>
        <v>9157</v>
      </c>
      <c r="T15" s="64">
        <f>'WEEKLY COMPETITIVE REPORT'!T15</f>
        <v>-11.024921197793532</v>
      </c>
      <c r="U15" s="14">
        <f>'WEEKLY COMPETITIVE REPORT'!U15/Y4</f>
        <v>208794.08842523597</v>
      </c>
      <c r="V15" s="14">
        <f t="shared" si="1"/>
        <v>5609.010183805266</v>
      </c>
      <c r="W15" s="25">
        <f t="shared" si="2"/>
        <v>253666.1698956781</v>
      </c>
      <c r="X15" s="22">
        <f>'WEEKLY COMPETITIVE REPORT'!X15</f>
        <v>38713</v>
      </c>
      <c r="Y15" s="56">
        <f>'WEEKLY COMPETITIVE REPORT'!Y15</f>
        <v>46896</v>
      </c>
    </row>
    <row r="16" spans="1:25" ht="12.75">
      <c r="A16" s="50">
        <v>3</v>
      </c>
      <c r="B16" s="4">
        <f>'WEEKLY COMPETITIVE REPORT'!B16</f>
        <v>2</v>
      </c>
      <c r="C16" s="4" t="str">
        <f>'WEEKLY COMPETITIVE REPORT'!C16</f>
        <v>EXPENDABLES 2</v>
      </c>
      <c r="D16" s="4" t="str">
        <f>'WEEKLY COMPETITIVE REPORT'!D16</f>
        <v>PLAČANCI 2</v>
      </c>
      <c r="E16" s="4" t="str">
        <f>'WEEKLY COMPETITIVE REPORT'!E16</f>
        <v>IND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6</v>
      </c>
      <c r="I16" s="14">
        <f>'WEEKLY COMPETITIVE REPORT'!I16/Y4</f>
        <v>27480.12916045703</v>
      </c>
      <c r="J16" s="14">
        <f>'WEEKLY COMPETITIVE REPORT'!J16/Y4</f>
        <v>27456.532538499752</v>
      </c>
      <c r="K16" s="22">
        <f>'WEEKLY COMPETITIVE REPORT'!K16</f>
        <v>4381</v>
      </c>
      <c r="L16" s="22">
        <f>'WEEKLY COMPETITIVE REPORT'!L16</f>
        <v>4317</v>
      </c>
      <c r="M16" s="64">
        <f>'WEEKLY COMPETITIVE REPORT'!M16</f>
        <v>0.08594174054641712</v>
      </c>
      <c r="N16" s="14">
        <f t="shared" si="0"/>
        <v>4580.021526742838</v>
      </c>
      <c r="O16" s="37">
        <f>'WEEKLY COMPETITIVE REPORT'!O16</f>
        <v>6</v>
      </c>
      <c r="P16" s="14">
        <f>'WEEKLY COMPETITIVE REPORT'!P16/Y4</f>
        <v>40329.11077993045</v>
      </c>
      <c r="Q16" s="14">
        <f>'WEEKLY COMPETITIVE REPORT'!Q16/Y4</f>
        <v>54357.92349726776</v>
      </c>
      <c r="R16" s="22">
        <f>'WEEKLY COMPETITIVE REPORT'!R16</f>
        <v>7399</v>
      </c>
      <c r="S16" s="22">
        <f>'WEEKLY COMPETITIVE REPORT'!S16</f>
        <v>9817</v>
      </c>
      <c r="T16" s="64">
        <f>'WEEKLY COMPETITIVE REPORT'!T16</f>
        <v>-25.8082204299847</v>
      </c>
      <c r="U16" s="14">
        <f>'WEEKLY COMPETITIVE REPORT'!U16/Y4</f>
        <v>55658.221559860904</v>
      </c>
      <c r="V16" s="14">
        <f t="shared" si="1"/>
        <v>6721.518463321742</v>
      </c>
      <c r="W16" s="25">
        <f t="shared" si="2"/>
        <v>95987.33233979135</v>
      </c>
      <c r="X16" s="22">
        <f>'WEEKLY COMPETITIVE REPORT'!X16</f>
        <v>10080</v>
      </c>
      <c r="Y16" s="56">
        <f>'WEEKLY COMPETITIVE REPORT'!Y16</f>
        <v>17479</v>
      </c>
    </row>
    <row r="17" spans="1:25" ht="12.75">
      <c r="A17" s="50">
        <v>4</v>
      </c>
      <c r="B17" s="4">
        <f>'WEEKLY COMPETITIVE REPORT'!B17</f>
        <v>5</v>
      </c>
      <c r="C17" s="4" t="str">
        <f>'WEEKLY COMPETITIVE REPORT'!C17</f>
        <v>ICE AGE 4: CONTINENTAL DRIFT</v>
      </c>
      <c r="D17" s="4" t="str">
        <f>'WEEKLY COMPETITIVE REPORT'!D17</f>
        <v>LEDENA DOBA 4: CELINSKI PREMIKI</v>
      </c>
      <c r="E17" s="4" t="str">
        <f>'WEEKLY COMPETITIVE REPORT'!E17</f>
        <v>FOX</v>
      </c>
      <c r="F17" s="4" t="str">
        <f>'WEEKLY COMPETITIVE REPORT'!F17</f>
        <v>Blitz</v>
      </c>
      <c r="G17" s="37">
        <f>'WEEKLY COMPETITIVE REPORT'!G17</f>
        <v>8</v>
      </c>
      <c r="H17" s="37">
        <f>'WEEKLY COMPETITIVE REPORT'!H17</f>
        <v>30</v>
      </c>
      <c r="I17" s="14">
        <f>'WEEKLY COMPETITIVE REPORT'!I17/Y4</f>
        <v>27349.726775956282</v>
      </c>
      <c r="J17" s="14">
        <f>'WEEKLY COMPETITIVE REPORT'!J17/Y4</f>
        <v>15529.061102831594</v>
      </c>
      <c r="K17" s="22">
        <f>'WEEKLY COMPETITIVE REPORT'!K17</f>
        <v>4397</v>
      </c>
      <c r="L17" s="22">
        <f>'WEEKLY COMPETITIVE REPORT'!L17</f>
        <v>2439</v>
      </c>
      <c r="M17" s="64">
        <f>'WEEKLY COMPETITIVE REPORT'!M17</f>
        <v>76.11964171465132</v>
      </c>
      <c r="N17" s="14">
        <f t="shared" si="0"/>
        <v>911.6575591985427</v>
      </c>
      <c r="O17" s="37">
        <f>'WEEKLY COMPETITIVE REPORT'!O17</f>
        <v>30</v>
      </c>
      <c r="P17" s="14">
        <f>'WEEKLY COMPETITIVE REPORT'!P17/Y4</f>
        <v>38437.65524093393</v>
      </c>
      <c r="Q17" s="14">
        <f>'WEEKLY COMPETITIVE REPORT'!Q17/Y4</f>
        <v>33967.95827123696</v>
      </c>
      <c r="R17" s="22">
        <f>'WEEKLY COMPETITIVE REPORT'!R17</f>
        <v>6600</v>
      </c>
      <c r="S17" s="22">
        <f>'WEEKLY COMPETITIVE REPORT'!S17</f>
        <v>5915</v>
      </c>
      <c r="T17" s="64">
        <f>'WEEKLY COMPETITIVE REPORT'!T17</f>
        <v>13.158568242477429</v>
      </c>
      <c r="U17" s="14">
        <f>'WEEKLY COMPETITIVE REPORT'!U17/Y4</f>
        <v>919879.5330352708</v>
      </c>
      <c r="V17" s="14">
        <f t="shared" si="1"/>
        <v>1281.2551746977977</v>
      </c>
      <c r="W17" s="25">
        <f t="shared" si="2"/>
        <v>958317.1882762046</v>
      </c>
      <c r="X17" s="22">
        <f>'WEEKLY COMPETITIVE REPORT'!X17</f>
        <v>158723</v>
      </c>
      <c r="Y17" s="56">
        <f>'WEEKLY COMPETITIVE REPORT'!Y17</f>
        <v>165323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THE BOURNE LEGACY</v>
      </c>
      <c r="D18" s="4" t="str">
        <f>'WEEKLY COMPETITIVE REPORT'!D18</f>
        <v>BOURNOVA ZAPUŠČINA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1</v>
      </c>
      <c r="H18" s="37">
        <f>'WEEKLY COMPETITIVE REPORT'!H18</f>
        <v>8</v>
      </c>
      <c r="I18" s="14">
        <f>'WEEKLY COMPETITIVE REPORT'!I18/Y4</f>
        <v>18792.84649776453</v>
      </c>
      <c r="J18" s="14">
        <f>'WEEKLY COMPETITIVE REPORT'!J18/Y4</f>
        <v>0</v>
      </c>
      <c r="K18" s="22">
        <f>'WEEKLY COMPETITIVE REPORT'!K18</f>
        <v>2847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2349.1058122205663</v>
      </c>
      <c r="O18" s="37">
        <f>'WEEKLY COMPETITIVE REPORT'!O18</f>
        <v>8</v>
      </c>
      <c r="P18" s="14">
        <f>'WEEKLY COMPETITIVE REPORT'!P18/Y4</f>
        <v>30706.656731246894</v>
      </c>
      <c r="Q18" s="14">
        <f>'WEEKLY COMPETITIVE REPORT'!Q18/Y4</f>
        <v>0</v>
      </c>
      <c r="R18" s="22">
        <f>'WEEKLY COMPETITIVE REPORT'!R18</f>
        <v>5171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2922.255340288127</v>
      </c>
      <c r="V18" s="14">
        <f t="shared" si="1"/>
        <v>3838.332091405862</v>
      </c>
      <c r="W18" s="25">
        <f t="shared" si="2"/>
        <v>33628.91207153502</v>
      </c>
      <c r="X18" s="22">
        <f>'WEEKLY COMPETITIVE REPORT'!X18</f>
        <v>581</v>
      </c>
      <c r="Y18" s="56">
        <f>'WEEKLY COMPETITIVE REPORT'!Y18</f>
        <v>5752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LARIN IZBOR: IZGUBLJENI PRINC</v>
      </c>
      <c r="D19" s="4" t="str">
        <f>'WEEKLY COMPETITIVE REPORT'!D19</f>
        <v>LARINA IZBIRA: IZGUBLJENI PRINC</v>
      </c>
      <c r="E19" s="4" t="str">
        <f>'WEEKLY COMPETITIVE REPORT'!E19</f>
        <v>IND</v>
      </c>
      <c r="F19" s="4" t="str">
        <f>'WEEKLY COMPETITIVE REPORT'!F19</f>
        <v>CF</v>
      </c>
      <c r="G19" s="37">
        <f>'WEEKLY COMPETITIVE REPORT'!G19</f>
        <v>2</v>
      </c>
      <c r="H19" s="37">
        <f>'WEEKLY COMPETITIVE REPORT'!H19</f>
        <v>10</v>
      </c>
      <c r="I19" s="14">
        <f>'WEEKLY COMPETITIVE REPORT'!I19/Y4</f>
        <v>11855.439642324887</v>
      </c>
      <c r="J19" s="14">
        <f>'WEEKLY COMPETITIVE REPORT'!J19/Y4</f>
        <v>20638.350720317932</v>
      </c>
      <c r="K19" s="22">
        <f>'WEEKLY COMPETITIVE REPORT'!K19</f>
        <v>1900</v>
      </c>
      <c r="L19" s="22">
        <f>'WEEKLY COMPETITIVE REPORT'!L19</f>
        <v>3311</v>
      </c>
      <c r="M19" s="64">
        <f>'WEEKLY COMPETITIVE REPORT'!M19</f>
        <v>-42.55626429173186</v>
      </c>
      <c r="N19" s="14">
        <f t="shared" si="0"/>
        <v>1185.5439642324886</v>
      </c>
      <c r="O19" s="37">
        <f>'WEEKLY COMPETITIVE REPORT'!O19</f>
        <v>10</v>
      </c>
      <c r="P19" s="14">
        <f>'WEEKLY COMPETITIVE REPORT'!P19/Y4</f>
        <v>24299.552906110282</v>
      </c>
      <c r="Q19" s="14">
        <f>'WEEKLY COMPETITIVE REPORT'!Q19/Y4</f>
        <v>44375.310481867855</v>
      </c>
      <c r="R19" s="22">
        <f>'WEEKLY COMPETITIVE REPORT'!R19</f>
        <v>4519</v>
      </c>
      <c r="S19" s="22">
        <f>'WEEKLY COMPETITIVE REPORT'!S19</f>
        <v>8257</v>
      </c>
      <c r="T19" s="64">
        <f>'WEEKLY COMPETITIVE REPORT'!T19</f>
        <v>-45.24082729282696</v>
      </c>
      <c r="U19" s="14">
        <f>'WEEKLY COMPETITIVE REPORT'!U19/Y4</f>
        <v>46010.928961748636</v>
      </c>
      <c r="V19" s="14">
        <f t="shared" si="1"/>
        <v>2429.9552906110284</v>
      </c>
      <c r="W19" s="25">
        <f t="shared" si="2"/>
        <v>70310.48186785892</v>
      </c>
      <c r="X19" s="22">
        <f>'WEEKLY COMPETITIVE REPORT'!X19</f>
        <v>8782</v>
      </c>
      <c r="Y19" s="56">
        <f>'WEEKLY COMPETITIVE REPORT'!Y19</f>
        <v>13301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THE DARK KNIGHT RISES</v>
      </c>
      <c r="D20" s="4" t="str">
        <f>'WEEKLY COMPETITIVE REPORT'!D20</f>
        <v>VZPON VITEZA TEME</v>
      </c>
      <c r="E20" s="4" t="str">
        <f>'WEEKLY COMPETITIVE REPORT'!E20</f>
        <v>WB</v>
      </c>
      <c r="F20" s="4" t="str">
        <f>'WEEKLY COMPETITIVE REPORT'!F20</f>
        <v>Blitz</v>
      </c>
      <c r="G20" s="37">
        <f>'WEEKLY COMPETITIVE REPORT'!G20</f>
        <v>5</v>
      </c>
      <c r="H20" s="37">
        <f>'WEEKLY COMPETITIVE REPORT'!H20</f>
        <v>11</v>
      </c>
      <c r="I20" s="14">
        <f>'WEEKLY COMPETITIVE REPORT'!I20/Y4</f>
        <v>7567.064083457526</v>
      </c>
      <c r="J20" s="14">
        <f>'WEEKLY COMPETITIVE REPORT'!J20/Y4</f>
        <v>10182.563338301043</v>
      </c>
      <c r="K20" s="22">
        <f>'WEEKLY COMPETITIVE REPORT'!K20</f>
        <v>1165</v>
      </c>
      <c r="L20" s="22">
        <f>'WEEKLY COMPETITIVE REPORT'!L20</f>
        <v>1571</v>
      </c>
      <c r="M20" s="64">
        <f>'WEEKLY COMPETITIVE REPORT'!M20</f>
        <v>-25.6860592755214</v>
      </c>
      <c r="N20" s="14">
        <f t="shared" si="0"/>
        <v>687.914916677957</v>
      </c>
      <c r="O20" s="37">
        <f>'WEEKLY COMPETITIVE REPORT'!O20</f>
        <v>11</v>
      </c>
      <c r="P20" s="14">
        <f>'WEEKLY COMPETITIVE REPORT'!P20/Y4</f>
        <v>12394.436164927967</v>
      </c>
      <c r="Q20" s="14">
        <f>'WEEKLY COMPETITIVE REPORT'!Q20/Y4</f>
        <v>23125.931445603575</v>
      </c>
      <c r="R20" s="22">
        <f>'WEEKLY COMPETITIVE REPORT'!R20</f>
        <v>2035</v>
      </c>
      <c r="S20" s="22">
        <f>'WEEKLY COMPETITIVE REPORT'!S20</f>
        <v>4000</v>
      </c>
      <c r="T20" s="64">
        <f>'WEEKLY COMPETITIVE REPORT'!T20</f>
        <v>-46.40459696042103</v>
      </c>
      <c r="U20" s="14">
        <f>'WEEKLY COMPETITIVE REPORT'!U20/Y4</f>
        <v>231980.87431693988</v>
      </c>
      <c r="V20" s="14">
        <f t="shared" si="1"/>
        <v>1126.7669240843607</v>
      </c>
      <c r="W20" s="25">
        <f t="shared" si="2"/>
        <v>244375.31048186784</v>
      </c>
      <c r="X20" s="22">
        <f>'WEEKLY COMPETITIVE REPORT'!X20</f>
        <v>40641</v>
      </c>
      <c r="Y20" s="56">
        <f>'WEEKLY COMPETITIVE REPORT'!Y20</f>
        <v>42676</v>
      </c>
    </row>
    <row r="21" spans="1:25" ht="12.75">
      <c r="A21" s="50">
        <v>8</v>
      </c>
      <c r="B21" s="4">
        <f>'WEEKLY COMPETITIVE REPORT'!B21</f>
        <v>8</v>
      </c>
      <c r="C21" s="4" t="str">
        <f>'WEEKLY COMPETITIVE REPORT'!C21</f>
        <v>MOONRISE KINGDOM</v>
      </c>
      <c r="D21" s="4" t="str">
        <f>'WEEKLY COMPETITIVE REPORT'!D21</f>
        <v>KRALJESTVO VZHAJAJOČE LUNE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2</v>
      </c>
      <c r="H21" s="37">
        <f>'WEEKLY COMPETITIVE REPORT'!H21</f>
        <v>1</v>
      </c>
      <c r="I21" s="14">
        <f>'WEEKLY COMPETITIVE REPORT'!I21/Y4</f>
        <v>3580.4769001490313</v>
      </c>
      <c r="J21" s="14">
        <f>'WEEKLY COMPETITIVE REPORT'!J21/Y4</f>
        <v>2322.404371584699</v>
      </c>
      <c r="K21" s="22">
        <f>'WEEKLY COMPETITIVE REPORT'!K21</f>
        <v>610</v>
      </c>
      <c r="L21" s="22">
        <f>'WEEKLY COMPETITIVE REPORT'!L21</f>
        <v>408</v>
      </c>
      <c r="M21" s="64">
        <f>'WEEKLY COMPETITIVE REPORT'!M21</f>
        <v>54.17112299465242</v>
      </c>
      <c r="N21" s="14">
        <f aca="true" t="shared" si="3" ref="N21:N33">I21/H21</f>
        <v>3580.4769001490313</v>
      </c>
      <c r="O21" s="37">
        <f>'WEEKLY COMPETITIVE REPORT'!O21</f>
        <v>1</v>
      </c>
      <c r="P21" s="14">
        <f>'WEEKLY COMPETITIVE REPORT'!P21/Y4</f>
        <v>7380.774962742175</v>
      </c>
      <c r="Q21" s="14">
        <f>'WEEKLY COMPETITIVE REPORT'!Q21/Y4</f>
        <v>5603.576751117735</v>
      </c>
      <c r="R21" s="22">
        <f>'WEEKLY COMPETITIVE REPORT'!R21</f>
        <v>1293</v>
      </c>
      <c r="S21" s="22">
        <f>'WEEKLY COMPETITIVE REPORT'!S21</f>
        <v>1003</v>
      </c>
      <c r="T21" s="64">
        <f>'WEEKLY COMPETITIVE REPORT'!T21</f>
        <v>31.71542553191489</v>
      </c>
      <c r="U21" s="14">
        <f>'WEEKLY COMPETITIVE REPORT'!U21/Y4</f>
        <v>11792.101341281668</v>
      </c>
      <c r="V21" s="14">
        <f aca="true" t="shared" si="4" ref="V21:V33">P21/O21</f>
        <v>7380.774962742175</v>
      </c>
      <c r="W21" s="25">
        <f aca="true" t="shared" si="5" ref="W21:W33">P21+U21</f>
        <v>19172.876304023845</v>
      </c>
      <c r="X21" s="22">
        <f>'WEEKLY COMPETITIVE REPORT'!X21</f>
        <v>2185</v>
      </c>
      <c r="Y21" s="56">
        <f>'WEEKLY COMPETITIVE REPORT'!Y21</f>
        <v>3478</v>
      </c>
    </row>
    <row r="22" spans="1:25" ht="12.75">
      <c r="A22" s="50">
        <v>9</v>
      </c>
      <c r="B22" s="4">
        <f>'WEEKLY COMPETITIVE REPORT'!B22</f>
        <v>7</v>
      </c>
      <c r="C22" s="4" t="str">
        <f>'WEEKLY COMPETITIVE REPORT'!C22</f>
        <v>TOTAL RECALL</v>
      </c>
      <c r="D22" s="4" t="str">
        <f>'WEEKLY COMPETITIVE REPORT'!D22</f>
        <v>POPOLNI SPOMIN</v>
      </c>
      <c r="E22" s="4" t="str">
        <f>'WEEKLY COMPETITIVE REPORT'!E22</f>
        <v>SONY</v>
      </c>
      <c r="F22" s="4" t="str">
        <f>'WEEKLY COMPETITIVE REPORT'!F22</f>
        <v>CF</v>
      </c>
      <c r="G22" s="37">
        <f>'WEEKLY COMPETITIVE REPORT'!G22</f>
        <v>3</v>
      </c>
      <c r="H22" s="37">
        <f>'WEEKLY COMPETITIVE REPORT'!H22</f>
        <v>7</v>
      </c>
      <c r="I22" s="14">
        <f>'WEEKLY COMPETITIVE REPORT'!I22/Y4</f>
        <v>4104.570293094883</v>
      </c>
      <c r="J22" s="14">
        <f>'WEEKLY COMPETITIVE REPORT'!J22/Y4</f>
        <v>5979.880774962742</v>
      </c>
      <c r="K22" s="22">
        <f>'WEEKLY COMPETITIVE REPORT'!K22</f>
        <v>654</v>
      </c>
      <c r="L22" s="22">
        <f>'WEEKLY COMPETITIVE REPORT'!L22</f>
        <v>941</v>
      </c>
      <c r="M22" s="64">
        <f>'WEEKLY COMPETITIVE REPORT'!M22</f>
        <v>-31.36033229491173</v>
      </c>
      <c r="N22" s="14">
        <f t="shared" si="3"/>
        <v>586.3671847278404</v>
      </c>
      <c r="O22" s="37">
        <f>'WEEKLY COMPETITIVE REPORT'!O22</f>
        <v>7</v>
      </c>
      <c r="P22" s="14">
        <f>'WEEKLY COMPETITIVE REPORT'!P22/Y4</f>
        <v>7348.484848484848</v>
      </c>
      <c r="Q22" s="14">
        <f>'WEEKLY COMPETITIVE REPORT'!Q22/Y4</f>
        <v>12229.259811227024</v>
      </c>
      <c r="R22" s="22">
        <f>'WEEKLY COMPETITIVE REPORT'!R22</f>
        <v>1359</v>
      </c>
      <c r="S22" s="22">
        <f>'WEEKLY COMPETITIVE REPORT'!S22</f>
        <v>2331</v>
      </c>
      <c r="T22" s="64">
        <f>'WEEKLY COMPETITIVE REPORT'!T22</f>
        <v>-39.91063268000406</v>
      </c>
      <c r="U22" s="14">
        <f>'WEEKLY COMPETITIVE REPORT'!U22/Y4</f>
        <v>37256.58221559861</v>
      </c>
      <c r="V22" s="14">
        <f t="shared" si="4"/>
        <v>1049.7835497835497</v>
      </c>
      <c r="W22" s="25">
        <f t="shared" si="5"/>
        <v>44605.06706408346</v>
      </c>
      <c r="X22" s="22">
        <f>'WEEKLY COMPETITIVE REPORT'!X22</f>
        <v>6847</v>
      </c>
      <c r="Y22" s="56">
        <f>'WEEKLY COMPETITIVE REPORT'!Y22</f>
        <v>8206</v>
      </c>
    </row>
    <row r="23" spans="1:25" ht="12.75">
      <c r="A23" s="50">
        <v>10</v>
      </c>
      <c r="B23" s="4">
        <f>'WEEKLY COMPETITIVE REPORT'!B23</f>
        <v>10</v>
      </c>
      <c r="C23" s="4" t="str">
        <f>'WEEKLY COMPETITIVE REPORT'!C23</f>
        <v>INTOUCHABLES</v>
      </c>
      <c r="D23" s="4" t="str">
        <f>'WEEKLY COMPETITIVE REPORT'!D23</f>
        <v>PRIJATELJA</v>
      </c>
      <c r="E23" s="4" t="str">
        <f>'WEEKLY COMPETITIVE REPORT'!E23</f>
        <v>IND</v>
      </c>
      <c r="F23" s="4" t="str">
        <f>'WEEKLY COMPETITIVE REPORT'!F23</f>
        <v>Blitz</v>
      </c>
      <c r="G23" s="37">
        <f>'WEEKLY COMPETITIVE REPORT'!G23</f>
        <v>16</v>
      </c>
      <c r="H23" s="37">
        <f>'WEEKLY COMPETITIVE REPORT'!H23</f>
        <v>4</v>
      </c>
      <c r="I23" s="14">
        <f>'WEEKLY COMPETITIVE REPORT'!I23/Y4</f>
        <v>2562.0963735717833</v>
      </c>
      <c r="J23" s="14">
        <f>'WEEKLY COMPETITIVE REPORT'!J23/Y4</f>
        <v>1571.0382513661202</v>
      </c>
      <c r="K23" s="22">
        <f>'WEEKLY COMPETITIVE REPORT'!K23</f>
        <v>399</v>
      </c>
      <c r="L23" s="22">
        <f>'WEEKLY COMPETITIVE REPORT'!L23</f>
        <v>273</v>
      </c>
      <c r="M23" s="64">
        <f>'WEEKLY COMPETITIVE REPORT'!M23</f>
        <v>63.08300395256916</v>
      </c>
      <c r="N23" s="14">
        <f t="shared" si="3"/>
        <v>640.5240933929458</v>
      </c>
      <c r="O23" s="37">
        <f>'WEEKLY COMPETITIVE REPORT'!O23</f>
        <v>4</v>
      </c>
      <c r="P23" s="14">
        <f>'WEEKLY COMPETITIVE REPORT'!P23/Y4</f>
        <v>3876.05563835072</v>
      </c>
      <c r="Q23" s="14">
        <f>'WEEKLY COMPETITIVE REPORT'!Q23/Y4</f>
        <v>2938.400397416791</v>
      </c>
      <c r="R23" s="22">
        <f>'WEEKLY COMPETITIVE REPORT'!R23</f>
        <v>664</v>
      </c>
      <c r="S23" s="22">
        <f>'WEEKLY COMPETITIVE REPORT'!S23</f>
        <v>528</v>
      </c>
      <c r="T23" s="64">
        <f>'WEEKLY COMPETITIVE REPORT'!T23</f>
        <v>31.91039729501267</v>
      </c>
      <c r="U23" s="14">
        <f>'WEEKLY COMPETITIVE REPORT'!U23/Y4</f>
        <v>85950.07451564829</v>
      </c>
      <c r="V23" s="14">
        <f t="shared" si="4"/>
        <v>969.01390958768</v>
      </c>
      <c r="W23" s="25">
        <f t="shared" si="5"/>
        <v>89826.13015399901</v>
      </c>
      <c r="X23" s="22">
        <f>'WEEKLY COMPETITIVE REPORT'!X23</f>
        <v>14434</v>
      </c>
      <c r="Y23" s="56">
        <f>'WEEKLY COMPETITIVE REPORT'!Y23</f>
        <v>15098</v>
      </c>
    </row>
    <row r="24" spans="1:25" ht="12.75">
      <c r="A24" s="50">
        <v>11</v>
      </c>
      <c r="B24" s="4">
        <f>'WEEKLY COMPETITIVE REPORT'!B24</f>
        <v>13</v>
      </c>
      <c r="C24" s="4" t="str">
        <f>'WEEKLY COMPETITIVE REPORT'!C24</f>
        <v>AMAZING SPIDER-MAN 3D</v>
      </c>
      <c r="D24" s="4" t="str">
        <f>'WEEKLY COMPETITIVE REPORT'!D24</f>
        <v>NEVERJETNI SPIDER-MAN 3D</v>
      </c>
      <c r="E24" s="4" t="str">
        <f>'WEEKLY COMPETITIVE REPORT'!E24</f>
        <v>SONY</v>
      </c>
      <c r="F24" s="4" t="str">
        <f>'WEEKLY COMPETITIVE REPORT'!F24</f>
        <v>CF</v>
      </c>
      <c r="G24" s="37">
        <f>'WEEKLY COMPETITIVE REPORT'!G24</f>
        <v>7</v>
      </c>
      <c r="H24" s="37">
        <f>'WEEKLY COMPETITIVE REPORT'!H24</f>
        <v>14</v>
      </c>
      <c r="I24" s="14">
        <f>'WEEKLY COMPETITIVE REPORT'!I24/Y4</f>
        <v>1240.6855439642325</v>
      </c>
      <c r="J24" s="14">
        <f>'WEEKLY COMPETITIVE REPORT'!J24/Y4</f>
        <v>1053.1544957774465</v>
      </c>
      <c r="K24" s="22">
        <f>'WEEKLY COMPETITIVE REPORT'!K24</f>
        <v>212</v>
      </c>
      <c r="L24" s="22">
        <f>'WEEKLY COMPETITIVE REPORT'!L24</f>
        <v>177</v>
      </c>
      <c r="M24" s="64">
        <f>'WEEKLY COMPETITIVE REPORT'!M24</f>
        <v>17.806603773584897</v>
      </c>
      <c r="N24" s="14">
        <f t="shared" si="3"/>
        <v>88.62039599744517</v>
      </c>
      <c r="O24" s="37">
        <f>'WEEKLY COMPETITIVE REPORT'!O24</f>
        <v>14</v>
      </c>
      <c r="P24" s="14">
        <f>'WEEKLY COMPETITIVE REPORT'!P24/Y4</f>
        <v>1780.923994038748</v>
      </c>
      <c r="Q24" s="14">
        <f>'WEEKLY COMPETITIVE REPORT'!Q24/Y4</f>
        <v>2129.905613512171</v>
      </c>
      <c r="R24" s="22">
        <f>'WEEKLY COMPETITIVE REPORT'!R24</f>
        <v>307</v>
      </c>
      <c r="S24" s="22">
        <f>'WEEKLY COMPETITIVE REPORT'!S24</f>
        <v>390</v>
      </c>
      <c r="T24" s="64">
        <f>'WEEKLY COMPETITIVE REPORT'!T24</f>
        <v>-16.38483965014578</v>
      </c>
      <c r="U24" s="14">
        <f>'WEEKLY COMPETITIVE REPORT'!U24/Y4</f>
        <v>154027.57078986586</v>
      </c>
      <c r="V24" s="14">
        <f t="shared" si="4"/>
        <v>127.20885671705344</v>
      </c>
      <c r="W24" s="25">
        <f t="shared" si="5"/>
        <v>155808.4947839046</v>
      </c>
      <c r="X24" s="22">
        <f>'WEEKLY COMPETITIVE REPORT'!X24</f>
        <v>25639</v>
      </c>
      <c r="Y24" s="56">
        <f>'WEEKLY COMPETITIVE REPORT'!Y24</f>
        <v>25946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2 DAYS IN NEW YORK</v>
      </c>
      <c r="D25" s="4" t="str">
        <f>'WEEKLY COMPETITIVE REPORT'!D25</f>
        <v>2 DNI V NEW YORKU</v>
      </c>
      <c r="E25" s="4" t="str">
        <f>'WEEKLY COMPETITIVE REPORT'!E25</f>
        <v>IND</v>
      </c>
      <c r="F25" s="4" t="str">
        <f>'WEEKLY COMPETITIVE REPORT'!F25</f>
        <v>Cinemania</v>
      </c>
      <c r="G25" s="37">
        <f>'WEEKLY COMPETITIVE REPORT'!G25</f>
        <v>2</v>
      </c>
      <c r="H25" s="37">
        <f>'WEEKLY COMPETITIVE REPORT'!H25</f>
        <v>2</v>
      </c>
      <c r="I25" s="14">
        <f>'WEEKLY COMPETITIVE REPORT'!I25/Y4</f>
        <v>1191.0084451068058</v>
      </c>
      <c r="J25" s="14">
        <f>'WEEKLY COMPETITIVE REPORT'!J25/Y4</f>
        <v>2259.0660705414803</v>
      </c>
      <c r="K25" s="22">
        <f>'WEEKLY COMPETITIVE REPORT'!K25</f>
        <v>198</v>
      </c>
      <c r="L25" s="22">
        <f>'WEEKLY COMPETITIVE REPORT'!L25</f>
        <v>232</v>
      </c>
      <c r="M25" s="64">
        <f>'WEEKLY COMPETITIVE REPORT'!M25</f>
        <v>-47.27872457394172</v>
      </c>
      <c r="N25" s="14">
        <f t="shared" si="3"/>
        <v>595.5042225534029</v>
      </c>
      <c r="O25" s="37">
        <f>'WEEKLY COMPETITIVE REPORT'!O25</f>
        <v>2</v>
      </c>
      <c r="P25" s="14">
        <f>'WEEKLY COMPETITIVE REPORT'!P25/Y4</f>
        <v>1655.4893194237457</v>
      </c>
      <c r="Q25" s="14">
        <f>'WEEKLY COMPETITIVE REPORT'!Q25/Y4</f>
        <v>4166.666666666667</v>
      </c>
      <c r="R25" s="22">
        <f>'WEEKLY COMPETITIVE REPORT'!R25</f>
        <v>291</v>
      </c>
      <c r="S25" s="22">
        <f>'WEEKLY COMPETITIVE REPORT'!S25</f>
        <v>595</v>
      </c>
      <c r="T25" s="64">
        <f>'WEEKLY COMPETITIVE REPORT'!T25</f>
        <v>-60.26825633383011</v>
      </c>
      <c r="U25" s="14">
        <f>'WEEKLY COMPETITIVE REPORT'!U25/Y4</f>
        <v>9308.246398410332</v>
      </c>
      <c r="V25" s="14">
        <f t="shared" si="4"/>
        <v>827.7446597118728</v>
      </c>
      <c r="W25" s="25">
        <f t="shared" si="5"/>
        <v>10963.735717834079</v>
      </c>
      <c r="X25" s="22">
        <f>'WEEKLY COMPETITIVE REPORT'!X25</f>
        <v>1595</v>
      </c>
      <c r="Y25" s="56">
        <f>'WEEKLY COMPETITIVE REPORT'!Y25</f>
        <v>1886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HYSTERIA</v>
      </c>
      <c r="D26" s="4" t="str">
        <f>'WEEKLY COMPETITIVE REPORT'!D26</f>
        <v>HISTERIJA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5</v>
      </c>
      <c r="H26" s="37">
        <f>'WEEKLY COMPETITIVE REPORT'!H26</f>
        <v>2</v>
      </c>
      <c r="I26" s="14">
        <f>'WEEKLY COMPETITIVE REPORT'!I26/Y4</f>
        <v>773.7208147044213</v>
      </c>
      <c r="J26" s="14">
        <f>'WEEKLY COMPETITIVE REPORT'!J26/Y4</f>
        <v>1007.2031793343268</v>
      </c>
      <c r="K26" s="22">
        <f>'WEEKLY COMPETITIVE REPORT'!K26</f>
        <v>120</v>
      </c>
      <c r="L26" s="22">
        <f>'WEEKLY COMPETITIVE REPORT'!L26</f>
        <v>153</v>
      </c>
      <c r="M26" s="64">
        <f>'WEEKLY COMPETITIVE REPORT'!M26</f>
        <v>-23.181257706535135</v>
      </c>
      <c r="N26" s="14">
        <f t="shared" si="3"/>
        <v>386.86040735221064</v>
      </c>
      <c r="O26" s="37">
        <f>'WEEKLY COMPETITIVE REPORT'!O26</f>
        <v>2</v>
      </c>
      <c r="P26" s="14">
        <f>'WEEKLY COMPETITIVE REPORT'!P26/Y4</f>
        <v>1409.5876800794833</v>
      </c>
      <c r="Q26" s="14">
        <f>'WEEKLY COMPETITIVE REPORT'!Q26/Y4</f>
        <v>2606.805762543467</v>
      </c>
      <c r="R26" s="22">
        <f>'WEEKLY COMPETITIVE REPORT'!R26</f>
        <v>227</v>
      </c>
      <c r="S26" s="22">
        <f>'WEEKLY COMPETITIVE REPORT'!S26</f>
        <v>485</v>
      </c>
      <c r="T26" s="64">
        <f>'WEEKLY COMPETITIVE REPORT'!T26</f>
        <v>-45.92663172939495</v>
      </c>
      <c r="U26" s="14">
        <f>'WEEKLY COMPETITIVE REPORT'!U26/Y4</f>
        <v>13005.464480874316</v>
      </c>
      <c r="V26" s="14">
        <f t="shared" si="4"/>
        <v>704.7938400397417</v>
      </c>
      <c r="W26" s="25">
        <f t="shared" si="5"/>
        <v>14415.0521609538</v>
      </c>
      <c r="X26" s="22">
        <f>'WEEKLY COMPETITIVE REPORT'!X26</f>
        <v>2248</v>
      </c>
      <c r="Y26" s="56">
        <f>'WEEKLY COMPETITIVE REPORT'!Y26</f>
        <v>2475</v>
      </c>
    </row>
    <row r="27" spans="1:25" ht="12.75" customHeight="1">
      <c r="A27" s="50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4">
        <f>'WEEKLY COMPETITIVE REPORT'!F27</f>
        <v>0</v>
      </c>
      <c r="G27" s="37">
        <f>'WEEKLY COMPETITIVE REPORT'!G27</f>
        <v>0</v>
      </c>
      <c r="H27" s="37">
        <f>'WEEKLY COMPETITIVE REPORT'!H27</f>
        <v>0</v>
      </c>
      <c r="I27" s="14">
        <f>'WEEKLY COMPETITIVE REPORT'!I27/Y4</f>
        <v>0</v>
      </c>
      <c r="J27" s="14">
        <f>'WEEKLY COMPETITIVE REPORT'!J27/Y17</f>
        <v>0</v>
      </c>
      <c r="K27" s="22">
        <f>'WEEKLY COMPETITIVE REPORT'!K27</f>
        <v>0</v>
      </c>
      <c r="L27" s="22">
        <f>'WEEKLY COMPETITIVE REPORT'!L27</f>
        <v>0</v>
      </c>
      <c r="M27" s="64">
        <f>'WEEKLY COMPETITIVE REPORT'!M27</f>
        <v>0</v>
      </c>
      <c r="N27" s="14" t="e">
        <f t="shared" si="3"/>
        <v>#DIV/0!</v>
      </c>
      <c r="O27" s="37">
        <f>'WEEKLY COMPETITIVE REPORT'!O27</f>
        <v>0</v>
      </c>
      <c r="P27" s="14">
        <f>'WEEKLY COMPETITIVE REPORT'!P27/Y4</f>
        <v>0</v>
      </c>
      <c r="Q27" s="14">
        <f>'WEEKLY COMPETITIVE REPORT'!Q27/Y17</f>
        <v>0</v>
      </c>
      <c r="R27" s="22">
        <f>'WEEKLY COMPETITIVE REPORT'!R27</f>
        <v>0</v>
      </c>
      <c r="S27" s="22">
        <f>'WEEKLY COMPETITIVE REPORT'!S27</f>
        <v>0</v>
      </c>
      <c r="T27" s="64">
        <f>'WEEKLY COMPETITIVE REPORT'!T27</f>
        <v>0</v>
      </c>
      <c r="U27" s="14">
        <f>'WEEKLY COMPETITIVE REPORT'!U27/Y17</f>
        <v>0</v>
      </c>
      <c r="V27" s="14" t="e">
        <f t="shared" si="4"/>
        <v>#DIV/0!</v>
      </c>
      <c r="W27" s="25">
        <f t="shared" si="5"/>
        <v>0</v>
      </c>
      <c r="X27" s="22">
        <f>'WEEKLY COMPETITIVE REPORT'!X27</f>
        <v>0</v>
      </c>
      <c r="Y27" s="56">
        <f>'WEEKLY COMPETITIVE REPORT'!Y27</f>
        <v>0</v>
      </c>
    </row>
    <row r="28" spans="1:25" ht="12.75">
      <c r="A28" s="50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4">
        <f>'WEEKLY COMPETITIVE REPORT'!F28</f>
        <v>0</v>
      </c>
      <c r="G28" s="37">
        <f>'WEEKLY COMPETITIVE REPORT'!G28</f>
        <v>0</v>
      </c>
      <c r="H28" s="37">
        <f>'WEEKLY COMPETITIVE REPORT'!H28</f>
        <v>0</v>
      </c>
      <c r="I28" s="14">
        <f>'WEEKLY COMPETITIVE REPORT'!I28/Y4</f>
        <v>0</v>
      </c>
      <c r="J28" s="14">
        <f>'WEEKLY COMPETITIVE REPORT'!J28/Y17</f>
        <v>0</v>
      </c>
      <c r="K28" s="22">
        <f>'WEEKLY COMPETITIVE REPORT'!K28</f>
        <v>0</v>
      </c>
      <c r="L28" s="22">
        <f>'WEEKLY COMPETITIVE REPORT'!L28</f>
        <v>0</v>
      </c>
      <c r="M28" s="64">
        <f>'WEEKLY COMPETITIVE REPORT'!M28</f>
        <v>0</v>
      </c>
      <c r="N28" s="14" t="e">
        <f t="shared" si="3"/>
        <v>#DIV/0!</v>
      </c>
      <c r="O28" s="37">
        <f>'WEEKLY COMPETITIVE REPORT'!O28</f>
        <v>0</v>
      </c>
      <c r="P28" s="14">
        <f>'WEEKLY COMPETITIVE REPORT'!P28/Y4</f>
        <v>0</v>
      </c>
      <c r="Q28" s="14">
        <f>'WEEKLY COMPETITIVE REPORT'!Q28/Y17</f>
        <v>0</v>
      </c>
      <c r="R28" s="22">
        <f>'WEEKLY COMPETITIVE REPORT'!R28</f>
        <v>0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</v>
      </c>
      <c r="V28" s="14" t="e">
        <f t="shared" si="4"/>
        <v>#DIV/0!</v>
      </c>
      <c r="W28" s="25">
        <f t="shared" si="5"/>
        <v>0</v>
      </c>
      <c r="X28" s="22">
        <f>'WEEKLY COMPETITIVE REPORT'!X28</f>
        <v>0</v>
      </c>
      <c r="Y28" s="56">
        <f>'WEEKLY COMPETITIVE REPORT'!Y28</f>
        <v>0</v>
      </c>
    </row>
    <row r="29" spans="1:25" ht="12.75">
      <c r="A29" s="50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4">
        <f>'WEEKLY COMPETITIVE REPORT'!F29</f>
        <v>0</v>
      </c>
      <c r="G29" s="37">
        <f>'WEEKLY COMPETITIVE REPORT'!G29</f>
        <v>0</v>
      </c>
      <c r="H29" s="37">
        <f>'WEEKLY COMPETITIVE REPORT'!H29</f>
        <v>0</v>
      </c>
      <c r="I29" s="14">
        <f>'WEEKLY COMPETITIVE REPORT'!I29/Y4</f>
        <v>0</v>
      </c>
      <c r="J29" s="14">
        <f>'WEEKLY COMPETITIVE REPORT'!J29/Y17</f>
        <v>0</v>
      </c>
      <c r="K29" s="22">
        <f>'WEEKLY COMPETITIVE REPORT'!K29</f>
        <v>0</v>
      </c>
      <c r="L29" s="22">
        <f>'WEEKLY COMPETITIVE REPORT'!L29</f>
        <v>0</v>
      </c>
      <c r="M29" s="64">
        <f>'WEEKLY COMPETITIVE REPORT'!M29</f>
        <v>0</v>
      </c>
      <c r="N29" s="14" t="e">
        <f t="shared" si="3"/>
        <v>#DIV/0!</v>
      </c>
      <c r="O29" s="37">
        <f>'WEEKLY COMPETITIVE REPORT'!O29</f>
        <v>0</v>
      </c>
      <c r="P29" s="14">
        <f>'WEEKLY COMPETITIVE REPORT'!P29/Y4</f>
        <v>0</v>
      </c>
      <c r="Q29" s="14">
        <f>'WEEKLY COMPETITIVE REPORT'!Q29/Y17</f>
        <v>0</v>
      </c>
      <c r="R29" s="22">
        <f>'WEEKLY COMPETITIVE REPORT'!R29</f>
        <v>0</v>
      </c>
      <c r="S29" s="22">
        <f>'WEEKLY COMPETITIVE REPORT'!S29</f>
        <v>0</v>
      </c>
      <c r="T29" s="64">
        <f>'WEEKLY COMPETITIVE REPORT'!T29</f>
        <v>0</v>
      </c>
      <c r="U29" s="14">
        <f>'WEEKLY COMPETITIVE REPORT'!U29/Y4</f>
        <v>0</v>
      </c>
      <c r="V29" s="14" t="e">
        <f t="shared" si="4"/>
        <v>#DIV/0!</v>
      </c>
      <c r="W29" s="25">
        <f t="shared" si="5"/>
        <v>0</v>
      </c>
      <c r="X29" s="22">
        <f>'WEEKLY COMPETITIVE REPORT'!X29</f>
        <v>0</v>
      </c>
      <c r="Y29" s="56">
        <f>'WEEKLY COMPETITIVE REPORT'!Y29</f>
        <v>0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125</v>
      </c>
      <c r="I34" s="32">
        <f>SUM(I14:I33)</f>
        <v>190006.20963735715</v>
      </c>
      <c r="J34" s="31">
        <f>SUM(J14:J33)</f>
        <v>166628.16691505213</v>
      </c>
      <c r="K34" s="31">
        <f>SUM(K14:K33)</f>
        <v>29889</v>
      </c>
      <c r="L34" s="31">
        <f>SUM(L14:L33)</f>
        <v>26088</v>
      </c>
      <c r="M34" s="64">
        <f>'WEEKLY COMPETITIVE REPORT'!M34</f>
        <v>-34.320855155834124</v>
      </c>
      <c r="N34" s="32">
        <f>I34/H34</f>
        <v>1520.0496770988573</v>
      </c>
      <c r="O34" s="40">
        <f>'WEEKLY COMPETITIVE REPORT'!O34</f>
        <v>125</v>
      </c>
      <c r="P34" s="31">
        <f>SUM(P14:P33)</f>
        <v>325506.7064083458</v>
      </c>
      <c r="Q34" s="31">
        <f>SUM(Q14:Q33)</f>
        <v>362529.8062593144</v>
      </c>
      <c r="R34" s="31">
        <f>SUM(R14:R33)</f>
        <v>57454</v>
      </c>
      <c r="S34" s="31">
        <f>SUM(S14:S33)</f>
        <v>65361</v>
      </c>
      <c r="T34" s="65">
        <f>P34/Q34-100%</f>
        <v>-0.10212429215954266</v>
      </c>
      <c r="U34" s="31">
        <f>SUM(U14:U33)</f>
        <v>2103407.8489816193</v>
      </c>
      <c r="V34" s="32">
        <f>P34/O34</f>
        <v>2604.0536512667663</v>
      </c>
      <c r="W34" s="31">
        <f>SUM(W14:W33)</f>
        <v>2428914.555389965</v>
      </c>
      <c r="X34" s="31">
        <f>SUM(X14:X33)</f>
        <v>369144</v>
      </c>
      <c r="Y34" s="35">
        <f>SUM(Y14:Y33)</f>
        <v>426598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2012-08-30T11:03:13Z</dcterms:modified>
  <cp:category/>
  <cp:version/>
  <cp:contentType/>
  <cp:contentStatus/>
</cp:coreProperties>
</file>