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16" windowWidth="19440" windowHeight="583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<sst xmlns="http://schemas.openxmlformats.org/spreadsheetml/2006/main" count="253" uniqueCount="93">
  <si>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</si>
  <si>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</si>
  <si>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</si>
  <si>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</si>
  <si>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</si>
  <si>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</si>
  <si>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</si>
  <si>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</si>
  <si>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</si>
  <si>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</si>
  <si>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</si>
  <si>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</si>
  <si>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</si>
  <si>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</si>
  <si>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</si>
  <si>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</si>
  <si>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</si>
  <si>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</si>
  <si>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</si>
  <si>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</si>
  <si>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</si>
  <si>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</si>
  <si>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</si>
  <si>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</si>
  <si>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</si>
  <si>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</si>
  <si>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</si>
  <si>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</si>
  <si>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</si>
  <si>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</si>
  <si>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</si>
  <si>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</si>
  <si>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</si>
  <si>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</si>
  <si>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</si>
  <si>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</si>
  <si>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</si>
  <si>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</si>
  <si>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</si>
  <si>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</si>
  <si>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</si>
  <si>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</si>
  <si>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</si>
  <si>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</si>
  <si>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</si>
  <si>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</si>
  <si>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</si>
  <si>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</si>
  <si>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</si>
  <si>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</si>
  <si>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New</t>
  </si>
  <si>
    <t>CF</t>
  </si>
  <si>
    <t>SONY</t>
  </si>
  <si>
    <t>INTOUCHABLES</t>
  </si>
  <si>
    <t>PRIJATELJA</t>
  </si>
  <si>
    <t>PAR</t>
  </si>
  <si>
    <t>WB</t>
  </si>
  <si>
    <t>ICE AGE 4: CONTINENTAL DRIFT</t>
  </si>
  <si>
    <t>LEDENA DOBA 4: CELINSKI PREMIKI</t>
  </si>
  <si>
    <t>THE DARK KNIGHT RISES</t>
  </si>
  <si>
    <t>VZPON VITEZA TEME</t>
  </si>
  <si>
    <t>TED</t>
  </si>
  <si>
    <t>MADAGASCAR 3</t>
  </si>
  <si>
    <t>MADAGASKAR 3</t>
  </si>
  <si>
    <t>MOONRISE KINGDOM</t>
  </si>
  <si>
    <t>KRALJESTVO VZHAJAJOČE LUNE</t>
  </si>
  <si>
    <t>2 DAYS IN NEW YORK</t>
  </si>
  <si>
    <t>2 DNI V NEW YORKU</t>
  </si>
  <si>
    <t>EXPENDABLES 2</t>
  </si>
  <si>
    <t>PLAČANCI 2</t>
  </si>
  <si>
    <t>THE BOURNE LEGACY</t>
  </si>
  <si>
    <t>BOURNOVA ZAPUŠČINA</t>
  </si>
  <si>
    <t>THAT'S MY BOY</t>
  </si>
  <si>
    <t>STARI JE NOR</t>
  </si>
  <si>
    <t>STEP UP REVOLUTION</t>
  </si>
  <si>
    <t>ODPLEŠI SVOJE SANJE 4</t>
  </si>
  <si>
    <t>PARANORMAN</t>
  </si>
  <si>
    <t>TO ROME WITH LOVE</t>
  </si>
  <si>
    <t>RIMU Z LJUBEZNIJO</t>
  </si>
  <si>
    <t>GREAT HOPE SPRINGS</t>
  </si>
  <si>
    <t>KAKO ZAČINITI ZAKON</t>
  </si>
  <si>
    <t>THE WATCH</t>
  </si>
  <si>
    <t>STRAŽA</t>
  </si>
  <si>
    <t>RESIDENT EVIL: RETRIBUTION</t>
  </si>
  <si>
    <t>NEVIDNO ZLO: MAŠČEVANJE</t>
  </si>
  <si>
    <t>20 - Sep</t>
  </si>
  <si>
    <t>26 - Sep</t>
  </si>
  <si>
    <t>21 - Sep</t>
  </si>
  <si>
    <t>23 - Sep</t>
  </si>
  <si>
    <t>BRAVE</t>
  </si>
  <si>
    <t>POGUM</t>
  </si>
  <si>
    <t>BVI</t>
  </si>
  <si>
    <t>CENEX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</si>
</sst>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T10" sqref="T10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87</v>
      </c>
      <c r="L4" s="20"/>
      <c r="M4" s="81" t="s">
        <v>88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0.8052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85</v>
      </c>
      <c r="L5" s="7"/>
      <c r="M5" s="82" t="s">
        <v>86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9">
        <v>41179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50</v>
      </c>
      <c r="C14" s="4" t="s">
        <v>89</v>
      </c>
      <c r="D14" s="4" t="s">
        <v>90</v>
      </c>
      <c r="E14" s="15" t="s">
        <v>91</v>
      </c>
      <c r="F14" s="15" t="s">
        <v>92</v>
      </c>
      <c r="G14" s="37">
        <v>1</v>
      </c>
      <c r="H14" s="37">
        <v>17</v>
      </c>
      <c r="I14" s="14">
        <v>19875</v>
      </c>
      <c r="J14" s="14"/>
      <c r="K14" s="14">
        <v>3899</v>
      </c>
      <c r="L14" s="14"/>
      <c r="M14" s="64"/>
      <c r="N14" s="14">
        <f>I14/H14</f>
        <v>1169.1176470588234</v>
      </c>
      <c r="O14" s="37">
        <v>17</v>
      </c>
      <c r="P14" s="14">
        <v>28236</v>
      </c>
      <c r="Q14" s="14"/>
      <c r="R14" s="14">
        <v>6098</v>
      </c>
      <c r="S14" s="14"/>
      <c r="T14" s="64"/>
      <c r="U14" s="75">
        <v>4309</v>
      </c>
      <c r="V14" s="14">
        <f>P14/O14</f>
        <v>1660.9411764705883</v>
      </c>
      <c r="W14" s="75">
        <f>SUM(U14,P14)</f>
        <v>32545</v>
      </c>
      <c r="X14" s="75">
        <v>1555</v>
      </c>
      <c r="Y14" s="76">
        <f>SUM(X14,R14)</f>
        <v>7653</v>
      </c>
    </row>
    <row r="15" spans="1:25" ht="12.75">
      <c r="A15" s="72">
        <v>2</v>
      </c>
      <c r="B15" s="72">
        <v>1</v>
      </c>
      <c r="C15" s="4" t="s">
        <v>62</v>
      </c>
      <c r="D15" s="4" t="s">
        <v>63</v>
      </c>
      <c r="E15" s="15" t="s">
        <v>55</v>
      </c>
      <c r="F15" s="15" t="s">
        <v>36</v>
      </c>
      <c r="G15" s="37">
        <v>7</v>
      </c>
      <c r="H15" s="37">
        <v>22</v>
      </c>
      <c r="I15" s="22">
        <v>10821</v>
      </c>
      <c r="J15" s="22">
        <v>14022</v>
      </c>
      <c r="K15" s="96">
        <v>2191</v>
      </c>
      <c r="L15" s="96">
        <v>2620</v>
      </c>
      <c r="M15" s="64">
        <f>(I15/J15*100)-100</f>
        <v>-22.82841249465126</v>
      </c>
      <c r="N15" s="14">
        <f>I15/H15</f>
        <v>491.8636363636364</v>
      </c>
      <c r="O15" s="73">
        <v>22</v>
      </c>
      <c r="P15" s="14">
        <v>14263</v>
      </c>
      <c r="Q15" s="14">
        <v>20548</v>
      </c>
      <c r="R15" s="14">
        <v>3097</v>
      </c>
      <c r="S15" s="14">
        <v>4309</v>
      </c>
      <c r="T15" s="64">
        <f>(P15/Q15*100)-100</f>
        <v>-30.58691843488417</v>
      </c>
      <c r="U15" s="75">
        <v>463763</v>
      </c>
      <c r="V15" s="14">
        <f>P15/O15</f>
        <v>648.3181818181819</v>
      </c>
      <c r="W15" s="75">
        <f>SUM(U15,P15)</f>
        <v>478026</v>
      </c>
      <c r="X15" s="75">
        <v>101568</v>
      </c>
      <c r="Y15" s="76">
        <f>SUM(X15,R15)</f>
        <v>104665</v>
      </c>
    </row>
    <row r="16" spans="1:25" ht="12.75">
      <c r="A16" s="72">
        <v>3</v>
      </c>
      <c r="B16" s="72">
        <v>2</v>
      </c>
      <c r="C16" s="4" t="s">
        <v>81</v>
      </c>
      <c r="D16" s="4" t="s">
        <v>82</v>
      </c>
      <c r="E16" s="15" t="s">
        <v>49</v>
      </c>
      <c r="F16" s="15" t="s">
        <v>42</v>
      </c>
      <c r="G16" s="37">
        <v>2</v>
      </c>
      <c r="H16" s="37">
        <v>7</v>
      </c>
      <c r="I16" s="24">
        <v>9143</v>
      </c>
      <c r="J16" s="24">
        <v>10625</v>
      </c>
      <c r="K16" s="24">
        <v>1823</v>
      </c>
      <c r="L16" s="24">
        <v>2102</v>
      </c>
      <c r="M16" s="64">
        <f>(I16/J16*100)-100</f>
        <v>-13.948235294117652</v>
      </c>
      <c r="N16" s="14">
        <f>I16/H16</f>
        <v>1306.142857142857</v>
      </c>
      <c r="O16" s="73">
        <v>7</v>
      </c>
      <c r="P16" s="22">
        <v>13766</v>
      </c>
      <c r="Q16" s="22">
        <v>16918</v>
      </c>
      <c r="R16" s="22">
        <v>3158</v>
      </c>
      <c r="S16" s="22">
        <v>3819</v>
      </c>
      <c r="T16" s="64">
        <f>(P16/Q16*100)-100</f>
        <v>-18.63104385861213</v>
      </c>
      <c r="U16" s="75">
        <v>16918</v>
      </c>
      <c r="V16" s="14">
        <f>P16/O16</f>
        <v>1966.5714285714287</v>
      </c>
      <c r="W16" s="75">
        <f>SUM(U16,P16)</f>
        <v>30684</v>
      </c>
      <c r="X16" s="75">
        <v>3819</v>
      </c>
      <c r="Y16" s="76">
        <f>SUM(X16,R16)</f>
        <v>6977</v>
      </c>
    </row>
    <row r="17" spans="1:25" ht="12.75">
      <c r="A17" s="72">
        <v>4</v>
      </c>
      <c r="B17" s="72">
        <v>5</v>
      </c>
      <c r="C17" s="4" t="s">
        <v>79</v>
      </c>
      <c r="D17" s="4" t="s">
        <v>80</v>
      </c>
      <c r="E17" s="15" t="s">
        <v>47</v>
      </c>
      <c r="F17" s="15" t="s">
        <v>42</v>
      </c>
      <c r="G17" s="37">
        <v>3</v>
      </c>
      <c r="H17" s="37">
        <v>3</v>
      </c>
      <c r="I17" s="24">
        <v>6820</v>
      </c>
      <c r="J17" s="24">
        <v>7626</v>
      </c>
      <c r="K17" s="90">
        <v>1296</v>
      </c>
      <c r="L17" s="90">
        <v>1456</v>
      </c>
      <c r="M17" s="64">
        <f>(I17/J17*100)-100</f>
        <v>-10.569105691056919</v>
      </c>
      <c r="N17" s="14">
        <f>I17/H17</f>
        <v>2273.3333333333335</v>
      </c>
      <c r="O17" s="37">
        <v>3</v>
      </c>
      <c r="P17" s="22">
        <v>10959</v>
      </c>
      <c r="Q17" s="22">
        <v>11881</v>
      </c>
      <c r="R17" s="22">
        <v>2304</v>
      </c>
      <c r="S17" s="22">
        <v>2466</v>
      </c>
      <c r="T17" s="64">
        <f>(P17/Q17*100)-100</f>
        <v>-7.760289537917686</v>
      </c>
      <c r="U17" s="75">
        <v>21883</v>
      </c>
      <c r="V17" s="14">
        <f>P17/O17</f>
        <v>3653</v>
      </c>
      <c r="W17" s="75">
        <f>SUM(U17,P17)</f>
        <v>32842</v>
      </c>
      <c r="X17" s="75">
        <v>4552</v>
      </c>
      <c r="Y17" s="76">
        <f>SUM(X17,R17)</f>
        <v>6856</v>
      </c>
    </row>
    <row r="18" spans="1:25" ht="13.5" customHeight="1">
      <c r="A18" s="72">
        <v>5</v>
      </c>
      <c r="B18" s="72">
        <v>3</v>
      </c>
      <c r="C18" s="4" t="s">
        <v>61</v>
      </c>
      <c r="D18" s="4" t="s">
        <v>61</v>
      </c>
      <c r="E18" s="15" t="s">
        <v>46</v>
      </c>
      <c r="F18" s="15" t="s">
        <v>36</v>
      </c>
      <c r="G18" s="37">
        <v>8</v>
      </c>
      <c r="H18" s="37">
        <v>8</v>
      </c>
      <c r="I18" s="14">
        <v>5777</v>
      </c>
      <c r="J18" s="14">
        <v>8088</v>
      </c>
      <c r="K18" s="24">
        <v>1147</v>
      </c>
      <c r="L18" s="24">
        <v>1698</v>
      </c>
      <c r="M18" s="64">
        <f>(I18/J18*100)-100</f>
        <v>-28.573194856577643</v>
      </c>
      <c r="N18" s="14">
        <f>I18/H18</f>
        <v>722.125</v>
      </c>
      <c r="O18" s="38">
        <v>8</v>
      </c>
      <c r="P18" s="14">
        <v>8601</v>
      </c>
      <c r="Q18" s="14">
        <v>12255</v>
      </c>
      <c r="R18" s="14">
        <v>1834</v>
      </c>
      <c r="S18" s="14">
        <v>2721</v>
      </c>
      <c r="T18" s="64">
        <f>(P18/Q18*100)-100</f>
        <v>-29.816401468788243</v>
      </c>
      <c r="U18" s="75">
        <v>257699</v>
      </c>
      <c r="V18" s="14">
        <f>P18/O18</f>
        <v>1075.125</v>
      </c>
      <c r="W18" s="75">
        <f>SUM(U18,P18)</f>
        <v>266300</v>
      </c>
      <c r="X18" s="75">
        <v>58910</v>
      </c>
      <c r="Y18" s="76">
        <f>SUM(X18,R18)</f>
        <v>60744</v>
      </c>
    </row>
    <row r="19" spans="1:25" ht="12.75">
      <c r="A19" s="72">
        <v>6</v>
      </c>
      <c r="B19" s="72">
        <v>7</v>
      </c>
      <c r="C19" s="4" t="s">
        <v>74</v>
      </c>
      <c r="D19" s="4" t="s">
        <v>75</v>
      </c>
      <c r="E19" s="15" t="s">
        <v>47</v>
      </c>
      <c r="F19" s="15" t="s">
        <v>42</v>
      </c>
      <c r="G19" s="37">
        <v>4</v>
      </c>
      <c r="H19" s="37">
        <v>10</v>
      </c>
      <c r="I19" s="24">
        <v>5735</v>
      </c>
      <c r="J19" s="24">
        <v>7158</v>
      </c>
      <c r="K19" s="93">
        <v>1043</v>
      </c>
      <c r="L19" s="93">
        <v>1303</v>
      </c>
      <c r="M19" s="64">
        <f>(I19/J19*100)-100</f>
        <v>-19.879854708018996</v>
      </c>
      <c r="N19" s="14">
        <f>I19/H19</f>
        <v>573.5</v>
      </c>
      <c r="O19" s="38">
        <v>10</v>
      </c>
      <c r="P19" s="14">
        <v>8419</v>
      </c>
      <c r="Q19" s="14">
        <v>10962</v>
      </c>
      <c r="R19" s="14">
        <v>1681</v>
      </c>
      <c r="S19" s="14">
        <v>2166</v>
      </c>
      <c r="T19" s="64">
        <f>(P19/Q19*100)-100</f>
        <v>-23.198321474183544</v>
      </c>
      <c r="U19" s="75">
        <v>81853</v>
      </c>
      <c r="V19" s="14">
        <f>P19/O19</f>
        <v>841.9</v>
      </c>
      <c r="W19" s="75">
        <f>SUM(U19,P19)</f>
        <v>90272</v>
      </c>
      <c r="X19" s="75">
        <v>16487</v>
      </c>
      <c r="Y19" s="76">
        <f>SUM(X19,R19)</f>
        <v>18168</v>
      </c>
    </row>
    <row r="20" spans="1:25" ht="12.75">
      <c r="A20" s="72">
        <v>7</v>
      </c>
      <c r="B20" s="72">
        <v>6</v>
      </c>
      <c r="C20" s="4" t="s">
        <v>83</v>
      </c>
      <c r="D20" s="4" t="s">
        <v>84</v>
      </c>
      <c r="E20" s="15" t="s">
        <v>52</v>
      </c>
      <c r="F20" s="15" t="s">
        <v>51</v>
      </c>
      <c r="G20" s="37">
        <v>2</v>
      </c>
      <c r="H20" s="37">
        <v>10</v>
      </c>
      <c r="I20" s="24">
        <v>5728</v>
      </c>
      <c r="J20" s="24">
        <v>7620</v>
      </c>
      <c r="K20" s="22">
        <v>1138</v>
      </c>
      <c r="L20" s="22">
        <v>1512</v>
      </c>
      <c r="M20" s="64">
        <f>(I20/J20*100)-100</f>
        <v>-24.829396325459314</v>
      </c>
      <c r="N20" s="14">
        <f>I20/H20</f>
        <v>572.8</v>
      </c>
      <c r="O20" s="37">
        <v>10</v>
      </c>
      <c r="P20" s="22">
        <v>8361</v>
      </c>
      <c r="Q20" s="22">
        <v>12365</v>
      </c>
      <c r="R20" s="22">
        <v>1840</v>
      </c>
      <c r="S20" s="22">
        <v>2773</v>
      </c>
      <c r="T20" s="64">
        <f>(P20/Q20*100)-100</f>
        <v>-32.38172260412455</v>
      </c>
      <c r="U20" s="75">
        <v>13297</v>
      </c>
      <c r="V20" s="14">
        <f>P20/O20</f>
        <v>836.1</v>
      </c>
      <c r="W20" s="75">
        <f>SUM(U20,P20)</f>
        <v>21658</v>
      </c>
      <c r="X20" s="75">
        <v>3000</v>
      </c>
      <c r="Y20" s="76">
        <f>SUM(X20,R20)</f>
        <v>4840</v>
      </c>
    </row>
    <row r="21" spans="1:25" ht="12.75">
      <c r="A21" s="72">
        <v>8</v>
      </c>
      <c r="B21" s="72">
        <v>10</v>
      </c>
      <c r="C21" s="4" t="s">
        <v>77</v>
      </c>
      <c r="D21" s="4" t="s">
        <v>78</v>
      </c>
      <c r="E21" s="15" t="s">
        <v>47</v>
      </c>
      <c r="F21" s="15" t="s">
        <v>48</v>
      </c>
      <c r="G21" s="37">
        <v>3</v>
      </c>
      <c r="H21" s="37">
        <v>4</v>
      </c>
      <c r="I21" s="14">
        <v>4077</v>
      </c>
      <c r="J21" s="14">
        <v>5439</v>
      </c>
      <c r="K21" s="96">
        <v>815</v>
      </c>
      <c r="L21" s="96">
        <v>1022</v>
      </c>
      <c r="M21" s="64">
        <f>(I21/J21*100)-100</f>
        <v>-25.041367898510757</v>
      </c>
      <c r="N21" s="14">
        <f>I21/H21</f>
        <v>1019.25</v>
      </c>
      <c r="O21" s="73">
        <v>4</v>
      </c>
      <c r="P21" s="22">
        <v>7171</v>
      </c>
      <c r="Q21" s="22">
        <v>8381</v>
      </c>
      <c r="R21" s="22">
        <v>1526</v>
      </c>
      <c r="S21" s="22">
        <v>1676</v>
      </c>
      <c r="T21" s="64">
        <f>(P21/Q21*100)-100</f>
        <v>-14.437417969216085</v>
      </c>
      <c r="U21" s="75">
        <v>20292</v>
      </c>
      <c r="V21" s="14">
        <f>P21/O21</f>
        <v>1792.75</v>
      </c>
      <c r="W21" s="75">
        <f>SUM(U21,P21)</f>
        <v>27463</v>
      </c>
      <c r="X21" s="75">
        <v>4214</v>
      </c>
      <c r="Y21" s="76">
        <f>SUM(X21,R21)</f>
        <v>5740</v>
      </c>
    </row>
    <row r="22" spans="1:25" ht="12.75">
      <c r="A22" s="72">
        <v>9</v>
      </c>
      <c r="B22" s="72">
        <v>9</v>
      </c>
      <c r="C22" s="4" t="s">
        <v>72</v>
      </c>
      <c r="D22" s="4" t="s">
        <v>73</v>
      </c>
      <c r="E22" s="15" t="s">
        <v>52</v>
      </c>
      <c r="F22" s="15" t="s">
        <v>51</v>
      </c>
      <c r="G22" s="37">
        <v>4</v>
      </c>
      <c r="H22" s="37">
        <v>5</v>
      </c>
      <c r="I22" s="90">
        <v>4138</v>
      </c>
      <c r="J22" s="90">
        <v>5444</v>
      </c>
      <c r="K22" s="98">
        <v>859</v>
      </c>
      <c r="L22" s="98">
        <v>1091</v>
      </c>
      <c r="M22" s="64">
        <f>(I22/J22*100)-100</f>
        <v>-23.98971344599559</v>
      </c>
      <c r="N22" s="14">
        <f>I22/H22</f>
        <v>827.6</v>
      </c>
      <c r="O22" s="73">
        <v>5</v>
      </c>
      <c r="P22" s="22">
        <v>5995</v>
      </c>
      <c r="Q22" s="22">
        <v>8266</v>
      </c>
      <c r="R22" s="22">
        <v>1389</v>
      </c>
      <c r="S22" s="22">
        <v>1862</v>
      </c>
      <c r="T22" s="64">
        <f>(P22/Q22*100)-100</f>
        <v>-27.47398983789016</v>
      </c>
      <c r="U22" s="75">
        <v>40907</v>
      </c>
      <c r="V22" s="14">
        <f>P22/O22</f>
        <v>1199</v>
      </c>
      <c r="W22" s="75">
        <f>SUM(U22,P22)</f>
        <v>46902</v>
      </c>
      <c r="X22" s="75">
        <v>9250</v>
      </c>
      <c r="Y22" s="76">
        <f>SUM(X22,R22)</f>
        <v>10639</v>
      </c>
    </row>
    <row r="23" spans="1:25" ht="12.75">
      <c r="A23" s="72">
        <v>10</v>
      </c>
      <c r="B23" s="72">
        <v>4</v>
      </c>
      <c r="C23" s="4" t="s">
        <v>68</v>
      </c>
      <c r="D23" s="4" t="s">
        <v>69</v>
      </c>
      <c r="E23" s="15" t="s">
        <v>47</v>
      </c>
      <c r="F23" s="15" t="s">
        <v>42</v>
      </c>
      <c r="G23" s="37">
        <v>6</v>
      </c>
      <c r="H23" s="37">
        <v>6</v>
      </c>
      <c r="I23" s="24">
        <v>3841</v>
      </c>
      <c r="J23" s="24">
        <v>7678</v>
      </c>
      <c r="K23" s="24">
        <v>792</v>
      </c>
      <c r="L23" s="24">
        <v>1536</v>
      </c>
      <c r="M23" s="64">
        <f>(I23/J23*100)-100</f>
        <v>-49.97395154988278</v>
      </c>
      <c r="N23" s="14">
        <f>I23/H23</f>
        <v>640.1666666666666</v>
      </c>
      <c r="O23" s="73">
        <v>6</v>
      </c>
      <c r="P23" s="14">
        <v>5769</v>
      </c>
      <c r="Q23" s="14">
        <v>11837</v>
      </c>
      <c r="R23" s="14">
        <v>1250</v>
      </c>
      <c r="S23" s="14">
        <v>2594</v>
      </c>
      <c r="T23" s="64">
        <f>(P23/Q23*100)-100</f>
        <v>-51.262988933006675</v>
      </c>
      <c r="U23" s="75">
        <v>128503</v>
      </c>
      <c r="V23" s="14">
        <f>P23/O23</f>
        <v>961.5</v>
      </c>
      <c r="W23" s="75">
        <f>SUM(U23,P23)</f>
        <v>134272</v>
      </c>
      <c r="X23" s="77">
        <v>28584</v>
      </c>
      <c r="Y23" s="76">
        <f>SUM(X23,R23)</f>
        <v>29834</v>
      </c>
    </row>
    <row r="24" spans="1:25" ht="12.75">
      <c r="A24" s="72">
        <v>11</v>
      </c>
      <c r="B24" s="72">
        <v>8</v>
      </c>
      <c r="C24" s="85" t="s">
        <v>57</v>
      </c>
      <c r="D24" s="85" t="s">
        <v>58</v>
      </c>
      <c r="E24" s="15" t="s">
        <v>49</v>
      </c>
      <c r="F24" s="15" t="s">
        <v>42</v>
      </c>
      <c r="G24" s="37">
        <v>12</v>
      </c>
      <c r="H24" s="37">
        <v>30</v>
      </c>
      <c r="I24" s="24">
        <v>4142</v>
      </c>
      <c r="J24" s="24">
        <v>5567</v>
      </c>
      <c r="K24" s="24">
        <v>1045</v>
      </c>
      <c r="L24" s="24">
        <v>1183</v>
      </c>
      <c r="M24" s="64">
        <f>(I24/J24*100)-100</f>
        <v>-25.597269624573386</v>
      </c>
      <c r="N24" s="14">
        <f>I24/H24</f>
        <v>138.06666666666666</v>
      </c>
      <c r="O24" s="37">
        <v>30</v>
      </c>
      <c r="P24" s="14">
        <v>5025</v>
      </c>
      <c r="Q24" s="14">
        <v>7604</v>
      </c>
      <c r="R24" s="14">
        <v>1264</v>
      </c>
      <c r="S24" s="14">
        <v>1663</v>
      </c>
      <c r="T24" s="64">
        <f>(P24/Q24*100)-100</f>
        <v>-33.91635981062599</v>
      </c>
      <c r="U24" s="92">
        <v>813621</v>
      </c>
      <c r="V24" s="14">
        <f>P24/O24</f>
        <v>167.5</v>
      </c>
      <c r="W24" s="75">
        <f>SUM(U24,P24)</f>
        <v>818646</v>
      </c>
      <c r="X24" s="77">
        <v>174273</v>
      </c>
      <c r="Y24" s="76">
        <f>SUM(X24,R24)</f>
        <v>175537</v>
      </c>
    </row>
    <row r="25" spans="1:25" ht="12.75" customHeight="1">
      <c r="A25" s="72">
        <v>12</v>
      </c>
      <c r="B25" s="72">
        <v>11</v>
      </c>
      <c r="C25" s="4" t="s">
        <v>70</v>
      </c>
      <c r="D25" s="4" t="s">
        <v>71</v>
      </c>
      <c r="E25" s="15" t="s">
        <v>46</v>
      </c>
      <c r="F25" s="15" t="s">
        <v>36</v>
      </c>
      <c r="G25" s="37">
        <v>5</v>
      </c>
      <c r="H25" s="37">
        <v>8</v>
      </c>
      <c r="I25" s="24">
        <v>3037</v>
      </c>
      <c r="J25" s="24">
        <v>4457</v>
      </c>
      <c r="K25" s="24">
        <v>599</v>
      </c>
      <c r="L25" s="24">
        <v>837</v>
      </c>
      <c r="M25" s="64">
        <f>(I25/J25*100)-100</f>
        <v>-31.85999551267669</v>
      </c>
      <c r="N25" s="14">
        <f>I25/H25</f>
        <v>379.625</v>
      </c>
      <c r="O25" s="73">
        <v>8</v>
      </c>
      <c r="P25" s="22">
        <v>4566</v>
      </c>
      <c r="Q25" s="22">
        <v>7152</v>
      </c>
      <c r="R25" s="90">
        <v>1002</v>
      </c>
      <c r="S25" s="90">
        <v>1465</v>
      </c>
      <c r="T25" s="64">
        <f>(P25/Q25*100)-100</f>
        <v>-36.15771812080537</v>
      </c>
      <c r="U25" s="77">
        <v>61231</v>
      </c>
      <c r="V25" s="14">
        <f>P25/O25</f>
        <v>570.75</v>
      </c>
      <c r="W25" s="75">
        <f>SUM(U25,P25)</f>
        <v>65797</v>
      </c>
      <c r="X25" s="75">
        <v>12874</v>
      </c>
      <c r="Y25" s="76">
        <f>SUM(X25,R25)</f>
        <v>13876</v>
      </c>
    </row>
    <row r="26" spans="1:25" ht="12.75" customHeight="1">
      <c r="A26" s="72">
        <v>13</v>
      </c>
      <c r="B26" s="72">
        <v>14</v>
      </c>
      <c r="C26" s="4" t="s">
        <v>53</v>
      </c>
      <c r="D26" s="4" t="s">
        <v>54</v>
      </c>
      <c r="E26" s="15" t="s">
        <v>47</v>
      </c>
      <c r="F26" s="15" t="s">
        <v>42</v>
      </c>
      <c r="G26" s="37">
        <v>20</v>
      </c>
      <c r="H26" s="37">
        <v>4</v>
      </c>
      <c r="I26" s="14">
        <v>888</v>
      </c>
      <c r="J26" s="14">
        <v>1087</v>
      </c>
      <c r="K26" s="14">
        <v>187</v>
      </c>
      <c r="L26" s="14">
        <v>216</v>
      </c>
      <c r="M26" s="64">
        <f>(I26/J26*100)-100</f>
        <v>-18.307267709291636</v>
      </c>
      <c r="N26" s="14">
        <f>I26/H26</f>
        <v>222</v>
      </c>
      <c r="O26" s="73">
        <v>4</v>
      </c>
      <c r="P26" s="14">
        <v>2624</v>
      </c>
      <c r="Q26" s="14">
        <v>1899</v>
      </c>
      <c r="R26" s="14">
        <v>689</v>
      </c>
      <c r="S26" s="14">
        <v>394</v>
      </c>
      <c r="T26" s="64">
        <f>(P26/Q26*100)-100</f>
        <v>38.17798841495522</v>
      </c>
      <c r="U26" s="77">
        <v>80498</v>
      </c>
      <c r="V26" s="14">
        <f>P26/O26</f>
        <v>656</v>
      </c>
      <c r="W26" s="75">
        <f>SUM(U26,P26)</f>
        <v>83122</v>
      </c>
      <c r="X26" s="75">
        <v>16940</v>
      </c>
      <c r="Y26" s="76">
        <f>SUM(X26,R26)</f>
        <v>17629</v>
      </c>
    </row>
    <row r="27" spans="1:25" ht="12.75">
      <c r="A27" s="72">
        <v>14</v>
      </c>
      <c r="B27" s="72">
        <v>15</v>
      </c>
      <c r="C27" s="4" t="s">
        <v>64</v>
      </c>
      <c r="D27" s="4" t="s">
        <v>65</v>
      </c>
      <c r="E27" s="15" t="s">
        <v>47</v>
      </c>
      <c r="F27" s="15" t="s">
        <v>48</v>
      </c>
      <c r="G27" s="37">
        <v>6</v>
      </c>
      <c r="H27" s="37">
        <v>1</v>
      </c>
      <c r="I27" s="24">
        <v>555</v>
      </c>
      <c r="J27" s="24">
        <v>1015</v>
      </c>
      <c r="K27" s="93">
        <v>120</v>
      </c>
      <c r="L27" s="93">
        <v>218</v>
      </c>
      <c r="M27" s="64">
        <f>(I27/J27*100)-100</f>
        <v>-45.320197044334975</v>
      </c>
      <c r="N27" s="14">
        <f>I27/H27</f>
        <v>555</v>
      </c>
      <c r="O27" s="38">
        <v>1</v>
      </c>
      <c r="P27" s="14">
        <v>1599</v>
      </c>
      <c r="Q27" s="14">
        <v>1864</v>
      </c>
      <c r="R27" s="14">
        <v>375</v>
      </c>
      <c r="S27" s="14">
        <v>412</v>
      </c>
      <c r="T27" s="64">
        <f>(P27/Q27*100)-100</f>
        <v>-14.216738197424888</v>
      </c>
      <c r="U27" s="75">
        <v>24721</v>
      </c>
      <c r="V27" s="14">
        <f>P27/O27</f>
        <v>1599</v>
      </c>
      <c r="W27" s="75">
        <f>SUM(U27,P27)</f>
        <v>26320</v>
      </c>
      <c r="X27" s="77">
        <v>5532</v>
      </c>
      <c r="Y27" s="76">
        <f>SUM(X27,R27)</f>
        <v>5907</v>
      </c>
    </row>
    <row r="28" spans="1:25" ht="12.75">
      <c r="A28" s="72">
        <v>15</v>
      </c>
      <c r="B28" s="72">
        <v>12</v>
      </c>
      <c r="C28" s="4" t="s">
        <v>76</v>
      </c>
      <c r="D28" s="4" t="s">
        <v>76</v>
      </c>
      <c r="E28" s="15" t="s">
        <v>46</v>
      </c>
      <c r="F28" s="15" t="s">
        <v>36</v>
      </c>
      <c r="G28" s="37">
        <v>4</v>
      </c>
      <c r="H28" s="37">
        <v>10</v>
      </c>
      <c r="I28" s="24">
        <v>1062</v>
      </c>
      <c r="J28" s="24">
        <v>2371</v>
      </c>
      <c r="K28" s="14">
        <v>199</v>
      </c>
      <c r="L28" s="14">
        <v>456</v>
      </c>
      <c r="M28" s="64">
        <f>(I28/J28*100)-100</f>
        <v>-55.20877266975959</v>
      </c>
      <c r="N28" s="14">
        <f>I28/H28</f>
        <v>106.2</v>
      </c>
      <c r="O28" s="38">
        <v>10</v>
      </c>
      <c r="P28" s="14">
        <v>1576</v>
      </c>
      <c r="Q28" s="14">
        <v>3261</v>
      </c>
      <c r="R28" s="14">
        <v>321</v>
      </c>
      <c r="S28" s="14">
        <v>672</v>
      </c>
      <c r="T28" s="64">
        <f>(P28/Q28*100)-100</f>
        <v>-51.67126648267403</v>
      </c>
      <c r="U28" s="75">
        <v>13220</v>
      </c>
      <c r="V28" s="14">
        <f>P28/O28</f>
        <v>157.6</v>
      </c>
      <c r="W28" s="75">
        <f>SUM(U28,P28)</f>
        <v>14796</v>
      </c>
      <c r="X28" s="77">
        <v>2782</v>
      </c>
      <c r="Y28" s="76">
        <f>SUM(X28,R28)</f>
        <v>3103</v>
      </c>
    </row>
    <row r="29" spans="1:25" ht="12.75">
      <c r="A29" s="72">
        <v>16</v>
      </c>
      <c r="B29" s="72">
        <v>13</v>
      </c>
      <c r="C29" s="85" t="s">
        <v>59</v>
      </c>
      <c r="D29" s="85" t="s">
        <v>60</v>
      </c>
      <c r="E29" s="15" t="s">
        <v>56</v>
      </c>
      <c r="F29" s="15" t="s">
        <v>42</v>
      </c>
      <c r="G29" s="37">
        <v>9</v>
      </c>
      <c r="H29" s="37">
        <v>11</v>
      </c>
      <c r="I29" s="24">
        <v>881</v>
      </c>
      <c r="J29" s="24">
        <v>2284</v>
      </c>
      <c r="K29" s="24">
        <v>169</v>
      </c>
      <c r="L29" s="24">
        <v>568</v>
      </c>
      <c r="M29" s="64">
        <f>(I29/J29*100)-100</f>
        <v>-61.42732049036778</v>
      </c>
      <c r="N29" s="14">
        <f>I29/H29</f>
        <v>80.0909090909091</v>
      </c>
      <c r="O29" s="73">
        <v>11</v>
      </c>
      <c r="P29" s="14">
        <v>1553</v>
      </c>
      <c r="Q29" s="14">
        <v>3296</v>
      </c>
      <c r="R29" s="14">
        <v>330</v>
      </c>
      <c r="S29" s="14">
        <v>807</v>
      </c>
      <c r="T29" s="64">
        <f>(P29/Q29*100)-100</f>
        <v>-52.88228155339806</v>
      </c>
      <c r="U29" s="75">
        <v>209950</v>
      </c>
      <c r="V29" s="14">
        <f>P29/O29</f>
        <v>141.1818181818182</v>
      </c>
      <c r="W29" s="75">
        <f>SUM(U29,P29)</f>
        <v>211503</v>
      </c>
      <c r="X29" s="77">
        <v>45540</v>
      </c>
      <c r="Y29" s="76">
        <f>SUM(X29,R29)</f>
        <v>45870</v>
      </c>
    </row>
    <row r="30" spans="1:25" ht="12.75">
      <c r="A30" s="72">
        <v>17</v>
      </c>
      <c r="B30" s="72">
        <v>18</v>
      </c>
      <c r="C30" s="4" t="s">
        <v>66</v>
      </c>
      <c r="D30" s="4" t="s">
        <v>67</v>
      </c>
      <c r="E30" s="15" t="s">
        <v>47</v>
      </c>
      <c r="F30" s="15" t="s">
        <v>48</v>
      </c>
      <c r="G30" s="37">
        <v>6</v>
      </c>
      <c r="H30" s="37">
        <v>2</v>
      </c>
      <c r="I30" s="24">
        <v>322</v>
      </c>
      <c r="J30" s="24">
        <v>384</v>
      </c>
      <c r="K30" s="14">
        <v>65</v>
      </c>
      <c r="L30" s="14">
        <v>77</v>
      </c>
      <c r="M30" s="64">
        <f>(I30/J30*100)-100</f>
        <v>-16.145833333333343</v>
      </c>
      <c r="N30" s="14">
        <f>I30/H30</f>
        <v>161</v>
      </c>
      <c r="O30" s="73">
        <v>2</v>
      </c>
      <c r="P30" s="14">
        <v>473</v>
      </c>
      <c r="Q30" s="14">
        <v>521</v>
      </c>
      <c r="R30" s="14">
        <v>103</v>
      </c>
      <c r="S30" s="14">
        <v>113</v>
      </c>
      <c r="T30" s="64">
        <f>(P30/Q30*100)-100</f>
        <v>-9.213051823416507</v>
      </c>
      <c r="U30" s="75">
        <v>12611</v>
      </c>
      <c r="V30" s="14">
        <f>P30/O30</f>
        <v>236.5</v>
      </c>
      <c r="W30" s="75">
        <f>SUM(U30,P30)</f>
        <v>13084</v>
      </c>
      <c r="X30" s="75">
        <v>2676</v>
      </c>
      <c r="Y30" s="76">
        <f>SUM(X30,R30)</f>
        <v>2779</v>
      </c>
    </row>
    <row r="31" spans="1:25" ht="12.75">
      <c r="A31" s="72">
        <v>18</v>
      </c>
      <c r="B31" s="72"/>
      <c r="C31" s="94"/>
      <c r="D31" s="4"/>
      <c r="E31" s="15"/>
      <c r="F31" s="15"/>
      <c r="G31" s="37"/>
      <c r="H31" s="37"/>
      <c r="I31" s="24"/>
      <c r="J31" s="24"/>
      <c r="K31" s="97"/>
      <c r="L31" s="97"/>
      <c r="M31" s="64"/>
      <c r="N31" s="14"/>
      <c r="O31" s="73"/>
      <c r="P31" s="74"/>
      <c r="Q31" s="74"/>
      <c r="R31" s="74"/>
      <c r="S31" s="74"/>
      <c r="T31" s="64"/>
      <c r="U31" s="91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1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73"/>
      <c r="P33" s="14"/>
      <c r="Q33" s="14"/>
      <c r="R33" s="14"/>
      <c r="S33" s="14"/>
      <c r="T33" s="64"/>
      <c r="U33" s="95"/>
      <c r="V33" s="14"/>
      <c r="W33" s="101"/>
      <c r="X33" s="88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158</v>
      </c>
      <c r="I34" s="31">
        <f>SUM(I14:I33)</f>
        <v>86842</v>
      </c>
      <c r="J34" s="31">
        <v>232940</v>
      </c>
      <c r="K34" s="31">
        <f>SUM(K14:K33)</f>
        <v>17387</v>
      </c>
      <c r="L34" s="31">
        <v>44683</v>
      </c>
      <c r="M34" s="68">
        <f>(I34/J34*100)-100</f>
        <v>-62.719155147248216</v>
      </c>
      <c r="N34" s="32">
        <f>I34/H34</f>
        <v>549.632911392405</v>
      </c>
      <c r="O34" s="34">
        <f>SUM(O14:O33)</f>
        <v>158</v>
      </c>
      <c r="P34" s="31">
        <f>SUM(P14:P33)</f>
        <v>128956</v>
      </c>
      <c r="Q34" s="31">
        <v>348995</v>
      </c>
      <c r="R34" s="31">
        <f>SUM(R14:R33)</f>
        <v>28261</v>
      </c>
      <c r="S34" s="31">
        <v>70166</v>
      </c>
      <c r="T34" s="68">
        <f>(P34/Q34*100)-100</f>
        <v>-63.049327354260086</v>
      </c>
      <c r="U34" s="78">
        <f>SUM(U14:U33)</f>
        <v>2265276</v>
      </c>
      <c r="V34" s="99">
        <f>P34/O34</f>
        <v>816.1772151898734</v>
      </c>
      <c r="W34" s="102">
        <f>SUM(U34,P34)</f>
        <v>2394232</v>
      </c>
      <c r="X34" s="100">
        <f>SUM(X14:X33)</f>
        <v>492556</v>
      </c>
      <c r="Y34" s="35">
        <f>SUM(Y14:Y33)</f>
        <v>520817</v>
      </c>
    </row>
    <row r="35" spans="9:12" ht="12.75">
      <c r="I35" s="23"/>
      <c r="J35" s="23"/>
      <c r="K35" s="23"/>
      <c r="L35" s="23"/>
    </row>
    <row r="36" ht="12.75">
      <c r="Y36" s="87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21 - Sep</v>
      </c>
      <c r="L4" s="20"/>
      <c r="M4" s="62" t="str">
        <f>'WEEKLY COMPETITIVE REPORT'!M4</f>
        <v>23 - Sep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0.8052</v>
      </c>
    </row>
    <row r="5" spans="1:25" s="2" customFormat="1" ht="11.25">
      <c r="A5" s="8"/>
      <c r="B5" s="8"/>
      <c r="C5" s="8" t="s">
        <v>0</v>
      </c>
      <c r="D5" s="8"/>
      <c r="E5" s="86"/>
      <c r="F5" s="8"/>
      <c r="G5" s="3" t="s">
        <v>4</v>
      </c>
      <c r="H5" s="7"/>
      <c r="I5" s="7"/>
      <c r="J5" s="7"/>
      <c r="K5" s="67" t="str">
        <f>'WEEKLY COMPETITIVE REPORT'!K5</f>
        <v>20 - Sep</v>
      </c>
      <c r="L5" s="7"/>
      <c r="M5" s="63" t="str">
        <f>'WEEKLY COMPETITIVE REPORT'!M5</f>
        <v>26 - Sep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41179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BRAVE</v>
      </c>
      <c r="D14" s="4" t="str">
        <f>'WEEKLY COMPETITIVE REPORT'!D14</f>
        <v>POGUM</v>
      </c>
      <c r="E14" s="4" t="str">
        <f>'WEEKLY COMPETITIVE REPORT'!E14</f>
        <v>BVI</v>
      </c>
      <c r="F14" s="4" t="str">
        <f>'WEEKLY COMPETITIVE REPORT'!F14</f>
        <v>CENEX</v>
      </c>
      <c r="G14" s="37">
        <f>'WEEKLY COMPETITIVE REPORT'!G14</f>
        <v>1</v>
      </c>
      <c r="H14" s="37">
        <f>'WEEKLY COMPETITIVE REPORT'!H14</f>
        <v>17</v>
      </c>
      <c r="I14" s="14">
        <f>'WEEKLY COMPETITIVE REPORT'!I14/Y4</f>
        <v>24683.308494783905</v>
      </c>
      <c r="J14" s="14">
        <f>'WEEKLY COMPETITIVE REPORT'!J14/Y4</f>
        <v>0</v>
      </c>
      <c r="K14" s="22">
        <f>'WEEKLY COMPETITIVE REPORT'!K14</f>
        <v>3899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1451.9593232225827</v>
      </c>
      <c r="O14" s="37">
        <f>'WEEKLY COMPETITIVE REPORT'!O14</f>
        <v>17</v>
      </c>
      <c r="P14" s="14">
        <f>'WEEKLY COMPETITIVE REPORT'!P14/Y4</f>
        <v>35067.064083457524</v>
      </c>
      <c r="Q14" s="14">
        <f>'WEEKLY COMPETITIVE REPORT'!Q14/Y4</f>
        <v>0</v>
      </c>
      <c r="R14" s="22">
        <f>'WEEKLY COMPETITIVE REPORT'!R14</f>
        <v>6098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5351.465474416294</v>
      </c>
      <c r="V14" s="14">
        <f aca="true" t="shared" si="1" ref="V14:V20">P14/O14</f>
        <v>2062.7684754975016</v>
      </c>
      <c r="W14" s="25">
        <f aca="true" t="shared" si="2" ref="W14:W20">P14+U14</f>
        <v>40418.529557873815</v>
      </c>
      <c r="X14" s="22">
        <f>'WEEKLY COMPETITIVE REPORT'!X14</f>
        <v>1555</v>
      </c>
      <c r="Y14" s="56">
        <f>'WEEKLY COMPETITIVE REPORT'!Y14</f>
        <v>7653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MADAGASCAR 3</v>
      </c>
      <c r="D15" s="4" t="str">
        <f>'WEEKLY COMPETITIVE REPORT'!D15</f>
        <v>MADAGASKAR 3</v>
      </c>
      <c r="E15" s="4" t="str">
        <f>'WEEKLY COMPETITIVE REPORT'!E15</f>
        <v>PAR</v>
      </c>
      <c r="F15" s="4" t="str">
        <f>'WEEKLY COMPETITIVE REPORT'!F15</f>
        <v>Karantanija</v>
      </c>
      <c r="G15" s="37">
        <f>'WEEKLY COMPETITIVE REPORT'!G15</f>
        <v>7</v>
      </c>
      <c r="H15" s="37">
        <f>'WEEKLY COMPETITIVE REPORT'!H15</f>
        <v>22</v>
      </c>
      <c r="I15" s="14">
        <f>'WEEKLY COMPETITIVE REPORT'!I15/Y4</f>
        <v>13438.897168405365</v>
      </c>
      <c r="J15" s="14">
        <f>'WEEKLY COMPETITIVE REPORT'!J15/Y4</f>
        <v>17414.30700447094</v>
      </c>
      <c r="K15" s="22">
        <f>'WEEKLY COMPETITIVE REPORT'!K15</f>
        <v>2191</v>
      </c>
      <c r="L15" s="22">
        <f>'WEEKLY COMPETITIVE REPORT'!L15</f>
        <v>2620</v>
      </c>
      <c r="M15" s="64">
        <f>'WEEKLY COMPETITIVE REPORT'!M15</f>
        <v>-22.82841249465126</v>
      </c>
      <c r="N15" s="14">
        <f t="shared" si="0"/>
        <v>610.8589622002438</v>
      </c>
      <c r="O15" s="37">
        <f>'WEEKLY COMPETITIVE REPORT'!O15</f>
        <v>22</v>
      </c>
      <c r="P15" s="14">
        <f>'WEEKLY COMPETITIVE REPORT'!P15/Y4</f>
        <v>17713.611525086933</v>
      </c>
      <c r="Q15" s="14">
        <f>'WEEKLY COMPETITIVE REPORT'!Q15/Y4</f>
        <v>25519.12568306011</v>
      </c>
      <c r="R15" s="22">
        <f>'WEEKLY COMPETITIVE REPORT'!R15</f>
        <v>3097</v>
      </c>
      <c r="S15" s="22">
        <f>'WEEKLY COMPETITIVE REPORT'!S15</f>
        <v>4309</v>
      </c>
      <c r="T15" s="64">
        <f>'WEEKLY COMPETITIVE REPORT'!T15</f>
        <v>-30.58691843488417</v>
      </c>
      <c r="U15" s="14">
        <f>'WEEKLY COMPETITIVE REPORT'!U15/Y4</f>
        <v>575960.0099354198</v>
      </c>
      <c r="V15" s="14">
        <f t="shared" si="1"/>
        <v>805.1641602312243</v>
      </c>
      <c r="W15" s="25">
        <f t="shared" si="2"/>
        <v>593673.6214605067</v>
      </c>
      <c r="X15" s="22">
        <f>'WEEKLY COMPETITIVE REPORT'!X15</f>
        <v>101568</v>
      </c>
      <c r="Y15" s="56">
        <f>'WEEKLY COMPETITIVE REPORT'!Y15</f>
        <v>104665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THE WATCH</v>
      </c>
      <c r="D16" s="4" t="str">
        <f>'WEEKLY COMPETITIVE REPORT'!D16</f>
        <v>STRAŽA</v>
      </c>
      <c r="E16" s="4" t="str">
        <f>'WEEKLY COMPETITIVE REPORT'!E16</f>
        <v>FOX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7</v>
      </c>
      <c r="I16" s="14">
        <f>'WEEKLY COMPETITIVE REPORT'!I16/Y4</f>
        <v>11354.942871336314</v>
      </c>
      <c r="J16" s="14">
        <f>'WEEKLY COMPETITIVE REPORT'!J16/Y4</f>
        <v>13195.479384003973</v>
      </c>
      <c r="K16" s="22">
        <f>'WEEKLY COMPETITIVE REPORT'!K16</f>
        <v>1823</v>
      </c>
      <c r="L16" s="22">
        <f>'WEEKLY COMPETITIVE REPORT'!L16</f>
        <v>2102</v>
      </c>
      <c r="M16" s="64">
        <f>'WEEKLY COMPETITIVE REPORT'!M16</f>
        <v>-13.948235294117652</v>
      </c>
      <c r="N16" s="14">
        <f t="shared" si="0"/>
        <v>1622.1346959051878</v>
      </c>
      <c r="O16" s="37">
        <f>'WEEKLY COMPETITIVE REPORT'!O16</f>
        <v>7</v>
      </c>
      <c r="P16" s="14">
        <f>'WEEKLY COMPETITIVE REPORT'!P16/Y4</f>
        <v>17096.373571783406</v>
      </c>
      <c r="Q16" s="14">
        <f>'WEEKLY COMPETITIVE REPORT'!Q16/Y4</f>
        <v>21010.928961748632</v>
      </c>
      <c r="R16" s="22">
        <f>'WEEKLY COMPETITIVE REPORT'!R16</f>
        <v>3158</v>
      </c>
      <c r="S16" s="22">
        <f>'WEEKLY COMPETITIVE REPORT'!S16</f>
        <v>3819</v>
      </c>
      <c r="T16" s="64">
        <f>'WEEKLY COMPETITIVE REPORT'!T16</f>
        <v>-18.63104385861213</v>
      </c>
      <c r="U16" s="14">
        <f>'WEEKLY COMPETITIVE REPORT'!U16/Y4</f>
        <v>21010.928961748632</v>
      </c>
      <c r="V16" s="14">
        <f t="shared" si="1"/>
        <v>2442.339081683344</v>
      </c>
      <c r="W16" s="25">
        <f t="shared" si="2"/>
        <v>38107.30253353204</v>
      </c>
      <c r="X16" s="22">
        <f>'WEEKLY COMPETITIVE REPORT'!X16</f>
        <v>3819</v>
      </c>
      <c r="Y16" s="56">
        <f>'WEEKLY COMPETITIVE REPORT'!Y16</f>
        <v>6977</v>
      </c>
    </row>
    <row r="17" spans="1:25" ht="12.75">
      <c r="A17" s="50">
        <v>4</v>
      </c>
      <c r="B17" s="4">
        <f>'WEEKLY COMPETITIVE REPORT'!B17</f>
        <v>5</v>
      </c>
      <c r="C17" s="4" t="str">
        <f>'WEEKLY COMPETITIVE REPORT'!C17</f>
        <v>GREAT HOPE SPRINGS</v>
      </c>
      <c r="D17" s="4" t="str">
        <f>'WEEKLY COMPETITIVE REPORT'!D17</f>
        <v>KAKO ZAČINITI ZAKON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3</v>
      </c>
      <c r="H17" s="37">
        <f>'WEEKLY COMPETITIVE REPORT'!H17</f>
        <v>3</v>
      </c>
      <c r="I17" s="14">
        <f>'WEEKLY COMPETITIVE REPORT'!I17/Y4</f>
        <v>8469.945355191256</v>
      </c>
      <c r="J17" s="14">
        <f>'WEEKLY COMPETITIVE REPORT'!J17/Y4</f>
        <v>9470.938897168406</v>
      </c>
      <c r="K17" s="22">
        <f>'WEEKLY COMPETITIVE REPORT'!K17</f>
        <v>1296</v>
      </c>
      <c r="L17" s="22">
        <f>'WEEKLY COMPETITIVE REPORT'!L17</f>
        <v>1456</v>
      </c>
      <c r="M17" s="64">
        <f>'WEEKLY COMPETITIVE REPORT'!M17</f>
        <v>-10.569105691056919</v>
      </c>
      <c r="N17" s="14">
        <f t="shared" si="0"/>
        <v>2823.3151183970854</v>
      </c>
      <c r="O17" s="37">
        <f>'WEEKLY COMPETITIVE REPORT'!O17</f>
        <v>3</v>
      </c>
      <c r="P17" s="14">
        <f>'WEEKLY COMPETITIVE REPORT'!P17/Y4</f>
        <v>13610.283159463486</v>
      </c>
      <c r="Q17" s="14">
        <f>'WEEKLY COMPETITIVE REPORT'!Q17/Y4</f>
        <v>14755.340288127172</v>
      </c>
      <c r="R17" s="22">
        <f>'WEEKLY COMPETITIVE REPORT'!R17</f>
        <v>2304</v>
      </c>
      <c r="S17" s="22">
        <f>'WEEKLY COMPETITIVE REPORT'!S17</f>
        <v>2466</v>
      </c>
      <c r="T17" s="64">
        <f>'WEEKLY COMPETITIVE REPORT'!T17</f>
        <v>-7.760289537917686</v>
      </c>
      <c r="U17" s="14">
        <f>'WEEKLY COMPETITIVE REPORT'!U17/Y4</f>
        <v>27177.098857426725</v>
      </c>
      <c r="V17" s="14">
        <f t="shared" si="1"/>
        <v>4536.761053154495</v>
      </c>
      <c r="W17" s="25">
        <f t="shared" si="2"/>
        <v>40787.38201689021</v>
      </c>
      <c r="X17" s="22">
        <f>'WEEKLY COMPETITIVE REPORT'!X17</f>
        <v>4552</v>
      </c>
      <c r="Y17" s="56">
        <f>'WEEKLY COMPETITIVE REPORT'!Y17</f>
        <v>6856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TED</v>
      </c>
      <c r="D18" s="4" t="str">
        <f>'WEEKLY COMPETITIVE REPORT'!D18</f>
        <v>TED</v>
      </c>
      <c r="E18" s="4" t="str">
        <f>'WEEKLY COMPETITIVE REPORT'!E18</f>
        <v>UNI</v>
      </c>
      <c r="F18" s="4" t="str">
        <f>'WEEKLY COMPETITIVE REPORT'!F18</f>
        <v>Karantanija</v>
      </c>
      <c r="G18" s="37">
        <f>'WEEKLY COMPETITIVE REPORT'!G18</f>
        <v>8</v>
      </c>
      <c r="H18" s="37">
        <f>'WEEKLY COMPETITIVE REPORT'!H18</f>
        <v>8</v>
      </c>
      <c r="I18" s="14">
        <f>'WEEKLY COMPETITIVE REPORT'!I18/Y4</f>
        <v>7174.615002483854</v>
      </c>
      <c r="J18" s="14">
        <f>'WEEKLY COMPETITIVE REPORT'!J18/Y4</f>
        <v>10044.709388971683</v>
      </c>
      <c r="K18" s="22">
        <f>'WEEKLY COMPETITIVE REPORT'!K18</f>
        <v>1147</v>
      </c>
      <c r="L18" s="22">
        <f>'WEEKLY COMPETITIVE REPORT'!L18</f>
        <v>1698</v>
      </c>
      <c r="M18" s="64">
        <f>'WEEKLY COMPETITIVE REPORT'!M18</f>
        <v>-28.573194856577643</v>
      </c>
      <c r="N18" s="14">
        <f t="shared" si="0"/>
        <v>896.8268753104818</v>
      </c>
      <c r="O18" s="37">
        <f>'WEEKLY COMPETITIVE REPORT'!O18</f>
        <v>8</v>
      </c>
      <c r="P18" s="14">
        <f>'WEEKLY COMPETITIVE REPORT'!P18/Y4</f>
        <v>10681.818181818182</v>
      </c>
      <c r="Q18" s="14">
        <f>'WEEKLY COMPETITIVE REPORT'!Q18/Y4</f>
        <v>15219.821162444112</v>
      </c>
      <c r="R18" s="22">
        <f>'WEEKLY COMPETITIVE REPORT'!R18</f>
        <v>1834</v>
      </c>
      <c r="S18" s="22">
        <f>'WEEKLY COMPETITIVE REPORT'!S18</f>
        <v>2721</v>
      </c>
      <c r="T18" s="64">
        <f>'WEEKLY COMPETITIVE REPORT'!T18</f>
        <v>-29.816401468788243</v>
      </c>
      <c r="U18" s="14">
        <f>'WEEKLY COMPETITIVE REPORT'!U18/Y4</f>
        <v>320043.46746150026</v>
      </c>
      <c r="V18" s="14">
        <f t="shared" si="1"/>
        <v>1335.2272727272727</v>
      </c>
      <c r="W18" s="25">
        <f t="shared" si="2"/>
        <v>330725.28564331844</v>
      </c>
      <c r="X18" s="22">
        <f>'WEEKLY COMPETITIVE REPORT'!X18</f>
        <v>58910</v>
      </c>
      <c r="Y18" s="56">
        <f>'WEEKLY COMPETITIVE REPORT'!Y18</f>
        <v>60744</v>
      </c>
    </row>
    <row r="19" spans="1:25" ht="12.75">
      <c r="A19" s="50">
        <v>6</v>
      </c>
      <c r="B19" s="4">
        <f>'WEEKLY COMPETITIVE REPORT'!B19</f>
        <v>7</v>
      </c>
      <c r="C19" s="4" t="str">
        <f>'WEEKLY COMPETITIVE REPORT'!C19</f>
        <v>STEP UP REVOLUTION</v>
      </c>
      <c r="D19" s="4" t="str">
        <f>'WEEKLY COMPETITIVE REPORT'!D19</f>
        <v>ODPLEŠI SVOJE SANJE 4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4</v>
      </c>
      <c r="H19" s="37">
        <f>'WEEKLY COMPETITIVE REPORT'!H19</f>
        <v>10</v>
      </c>
      <c r="I19" s="14">
        <f>'WEEKLY COMPETITIVE REPORT'!I19/Y4</f>
        <v>7122.454048683557</v>
      </c>
      <c r="J19" s="14">
        <f>'WEEKLY COMPETITIVE REPORT'!J19/Y4</f>
        <v>8889.716840536512</v>
      </c>
      <c r="K19" s="22">
        <f>'WEEKLY COMPETITIVE REPORT'!K19</f>
        <v>1043</v>
      </c>
      <c r="L19" s="22">
        <f>'WEEKLY COMPETITIVE REPORT'!L19</f>
        <v>1303</v>
      </c>
      <c r="M19" s="64">
        <f>'WEEKLY COMPETITIVE REPORT'!M19</f>
        <v>-19.879854708018996</v>
      </c>
      <c r="N19" s="14">
        <f t="shared" si="0"/>
        <v>712.2454048683556</v>
      </c>
      <c r="O19" s="37">
        <f>'WEEKLY COMPETITIVE REPORT'!O19</f>
        <v>10</v>
      </c>
      <c r="P19" s="14">
        <f>'WEEKLY COMPETITIVE REPORT'!P19/Y4</f>
        <v>10455.78738201689</v>
      </c>
      <c r="Q19" s="14">
        <f>'WEEKLY COMPETITIVE REPORT'!Q19/Y4</f>
        <v>13614.008941877793</v>
      </c>
      <c r="R19" s="22">
        <f>'WEEKLY COMPETITIVE REPORT'!R19</f>
        <v>1681</v>
      </c>
      <c r="S19" s="22">
        <f>'WEEKLY COMPETITIVE REPORT'!S19</f>
        <v>2166</v>
      </c>
      <c r="T19" s="64">
        <f>'WEEKLY COMPETITIVE REPORT'!T19</f>
        <v>-23.198321474183544</v>
      </c>
      <c r="U19" s="14">
        <f>'WEEKLY COMPETITIVE REPORT'!U19/Y4</f>
        <v>101655.48931942374</v>
      </c>
      <c r="V19" s="14">
        <f t="shared" si="1"/>
        <v>1045.578738201689</v>
      </c>
      <c r="W19" s="25">
        <f t="shared" si="2"/>
        <v>112111.27670144063</v>
      </c>
      <c r="X19" s="22">
        <f>'WEEKLY COMPETITIVE REPORT'!X19</f>
        <v>16487</v>
      </c>
      <c r="Y19" s="56">
        <f>'WEEKLY COMPETITIVE REPORT'!Y19</f>
        <v>18168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RESIDENT EVIL: RETRIBUTION</v>
      </c>
      <c r="D20" s="4" t="str">
        <f>'WEEKLY COMPETITIVE REPORT'!D20</f>
        <v>NEVIDNO ZLO: MAŠČEVANJE</v>
      </c>
      <c r="E20" s="4" t="str">
        <f>'WEEKLY COMPETITIVE REPORT'!E20</f>
        <v>SONY</v>
      </c>
      <c r="F20" s="4" t="str">
        <f>'WEEKLY COMPETITIVE REPORT'!F20</f>
        <v>CF</v>
      </c>
      <c r="G20" s="37">
        <f>'WEEKLY COMPETITIVE REPORT'!G20</f>
        <v>2</v>
      </c>
      <c r="H20" s="37">
        <f>'WEEKLY COMPETITIVE REPORT'!H20</f>
        <v>10</v>
      </c>
      <c r="I20" s="14">
        <f>'WEEKLY COMPETITIVE REPORT'!I20/Y4</f>
        <v>7113.760556383507</v>
      </c>
      <c r="J20" s="14">
        <f>'WEEKLY COMPETITIVE REPORT'!J20/Y4</f>
        <v>9463.487332339791</v>
      </c>
      <c r="K20" s="22">
        <f>'WEEKLY COMPETITIVE REPORT'!K20</f>
        <v>1138</v>
      </c>
      <c r="L20" s="22">
        <f>'WEEKLY COMPETITIVE REPORT'!L20</f>
        <v>1512</v>
      </c>
      <c r="M20" s="64">
        <f>'WEEKLY COMPETITIVE REPORT'!M20</f>
        <v>-24.829396325459314</v>
      </c>
      <c r="N20" s="14">
        <f t="shared" si="0"/>
        <v>711.3760556383506</v>
      </c>
      <c r="O20" s="37">
        <f>'WEEKLY COMPETITIVE REPORT'!O20</f>
        <v>10</v>
      </c>
      <c r="P20" s="14">
        <f>'WEEKLY COMPETITIVE REPORT'!P20/Y4</f>
        <v>10383.75558867362</v>
      </c>
      <c r="Q20" s="14">
        <f>'WEEKLY COMPETITIVE REPORT'!Q20/Y4</f>
        <v>15356.433184302035</v>
      </c>
      <c r="R20" s="22">
        <f>'WEEKLY COMPETITIVE REPORT'!R20</f>
        <v>1840</v>
      </c>
      <c r="S20" s="22">
        <f>'WEEKLY COMPETITIVE REPORT'!S20</f>
        <v>2773</v>
      </c>
      <c r="T20" s="64">
        <f>'WEEKLY COMPETITIVE REPORT'!T20</f>
        <v>-32.38172260412455</v>
      </c>
      <c r="U20" s="14">
        <f>'WEEKLY COMPETITIVE REPORT'!U20/Y4</f>
        <v>16513.90958768008</v>
      </c>
      <c r="V20" s="14">
        <f t="shared" si="1"/>
        <v>1038.375558867362</v>
      </c>
      <c r="W20" s="25">
        <f t="shared" si="2"/>
        <v>26897.6651763537</v>
      </c>
      <c r="X20" s="22">
        <f>'WEEKLY COMPETITIVE REPORT'!X20</f>
        <v>3000</v>
      </c>
      <c r="Y20" s="56">
        <f>'WEEKLY COMPETITIVE REPORT'!Y20</f>
        <v>4840</v>
      </c>
    </row>
    <row r="21" spans="1:25" ht="12.75">
      <c r="A21" s="50">
        <v>8</v>
      </c>
      <c r="B21" s="4">
        <f>'WEEKLY COMPETITIVE REPORT'!B21</f>
        <v>10</v>
      </c>
      <c r="C21" s="4" t="str">
        <f>'WEEKLY COMPETITIVE REPORT'!C21</f>
        <v>TO ROME WITH LOVE</v>
      </c>
      <c r="D21" s="4" t="str">
        <f>'WEEKLY COMPETITIVE REPORT'!D21</f>
        <v>RIMU Z LJUBEZNIJO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3</v>
      </c>
      <c r="H21" s="37">
        <f>'WEEKLY COMPETITIVE REPORT'!H21</f>
        <v>4</v>
      </c>
      <c r="I21" s="14">
        <f>'WEEKLY COMPETITIVE REPORT'!I21/Y4</f>
        <v>5063.338301043219</v>
      </c>
      <c r="J21" s="14">
        <f>'WEEKLY COMPETITIVE REPORT'!J21/Y4</f>
        <v>6754.843517138599</v>
      </c>
      <c r="K21" s="22">
        <f>'WEEKLY COMPETITIVE REPORT'!K21</f>
        <v>815</v>
      </c>
      <c r="L21" s="22">
        <f>'WEEKLY COMPETITIVE REPORT'!L21</f>
        <v>1022</v>
      </c>
      <c r="M21" s="64">
        <f>'WEEKLY COMPETITIVE REPORT'!M21</f>
        <v>-25.041367898510757</v>
      </c>
      <c r="N21" s="14">
        <f aca="true" t="shared" si="3" ref="N21:N33">I21/H21</f>
        <v>1265.8345752608047</v>
      </c>
      <c r="O21" s="37">
        <f>'WEEKLY COMPETITIVE REPORT'!O21</f>
        <v>4</v>
      </c>
      <c r="P21" s="14">
        <f>'WEEKLY COMPETITIVE REPORT'!P21/Y4</f>
        <v>8905.861897665176</v>
      </c>
      <c r="Q21" s="14">
        <f>'WEEKLY COMPETITIVE REPORT'!Q21/Y4</f>
        <v>10408.594138102335</v>
      </c>
      <c r="R21" s="22">
        <f>'WEEKLY COMPETITIVE REPORT'!R21</f>
        <v>1526</v>
      </c>
      <c r="S21" s="22">
        <f>'WEEKLY COMPETITIVE REPORT'!S21</f>
        <v>1676</v>
      </c>
      <c r="T21" s="64">
        <f>'WEEKLY COMPETITIVE REPORT'!T21</f>
        <v>-14.437417969216085</v>
      </c>
      <c r="U21" s="14">
        <f>'WEEKLY COMPETITIVE REPORT'!U21/Y4</f>
        <v>25201.192250372576</v>
      </c>
      <c r="V21" s="14">
        <f aca="true" t="shared" si="4" ref="V21:V33">P21/O21</f>
        <v>2226.465474416294</v>
      </c>
      <c r="W21" s="25">
        <f aca="true" t="shared" si="5" ref="W21:W33">P21+U21</f>
        <v>34107.05414803775</v>
      </c>
      <c r="X21" s="22">
        <f>'WEEKLY COMPETITIVE REPORT'!X21</f>
        <v>4214</v>
      </c>
      <c r="Y21" s="56">
        <f>'WEEKLY COMPETITIVE REPORT'!Y21</f>
        <v>5740</v>
      </c>
    </row>
    <row r="22" spans="1:25" ht="12.75">
      <c r="A22" s="50">
        <v>9</v>
      </c>
      <c r="B22" s="4">
        <f>'WEEKLY COMPETITIVE REPORT'!B22</f>
        <v>9</v>
      </c>
      <c r="C22" s="4" t="str">
        <f>'WEEKLY COMPETITIVE REPORT'!C22</f>
        <v>THAT'S MY BOY</v>
      </c>
      <c r="D22" s="4" t="str">
        <f>'WEEKLY COMPETITIVE REPORT'!D22</f>
        <v>STARI JE NOR</v>
      </c>
      <c r="E22" s="4" t="str">
        <f>'WEEKLY COMPETITIVE REPORT'!E22</f>
        <v>SONY</v>
      </c>
      <c r="F22" s="4" t="str">
        <f>'WEEKLY COMPETITIVE REPORT'!F22</f>
        <v>CF</v>
      </c>
      <c r="G22" s="37">
        <f>'WEEKLY COMPETITIVE REPORT'!G22</f>
        <v>4</v>
      </c>
      <c r="H22" s="37">
        <f>'WEEKLY COMPETITIVE REPORT'!H22</f>
        <v>5</v>
      </c>
      <c r="I22" s="14">
        <f>'WEEKLY COMPETITIVE REPORT'!I22/Y4</f>
        <v>5139.095876800795</v>
      </c>
      <c r="J22" s="14">
        <f>'WEEKLY COMPETITIVE REPORT'!J22/Y4</f>
        <v>6761.053154495778</v>
      </c>
      <c r="K22" s="22">
        <f>'WEEKLY COMPETITIVE REPORT'!K22</f>
        <v>859</v>
      </c>
      <c r="L22" s="22">
        <f>'WEEKLY COMPETITIVE REPORT'!L22</f>
        <v>1091</v>
      </c>
      <c r="M22" s="64">
        <f>'WEEKLY COMPETITIVE REPORT'!M22</f>
        <v>-23.98971344599559</v>
      </c>
      <c r="N22" s="14">
        <f t="shared" si="3"/>
        <v>1027.819175360159</v>
      </c>
      <c r="O22" s="37">
        <f>'WEEKLY COMPETITIVE REPORT'!O22</f>
        <v>5</v>
      </c>
      <c r="P22" s="14">
        <f>'WEEKLY COMPETITIVE REPORT'!P22/Y4</f>
        <v>7445.35519125683</v>
      </c>
      <c r="Q22" s="14">
        <f>'WEEKLY COMPETITIVE REPORT'!Q22/Y4</f>
        <v>10265.772478887233</v>
      </c>
      <c r="R22" s="22">
        <f>'WEEKLY COMPETITIVE REPORT'!R22</f>
        <v>1389</v>
      </c>
      <c r="S22" s="22">
        <f>'WEEKLY COMPETITIVE REPORT'!S22</f>
        <v>1862</v>
      </c>
      <c r="T22" s="64">
        <f>'WEEKLY COMPETITIVE REPORT'!T22</f>
        <v>-27.47398983789016</v>
      </c>
      <c r="U22" s="14">
        <f>'WEEKLY COMPETITIVE REPORT'!U22/Y4</f>
        <v>50803.52707401888</v>
      </c>
      <c r="V22" s="14">
        <f t="shared" si="4"/>
        <v>1489.071038251366</v>
      </c>
      <c r="W22" s="25">
        <f t="shared" si="5"/>
        <v>58248.88226527571</v>
      </c>
      <c r="X22" s="22">
        <f>'WEEKLY COMPETITIVE REPORT'!X22</f>
        <v>9250</v>
      </c>
      <c r="Y22" s="56">
        <f>'WEEKLY COMPETITIVE REPORT'!Y22</f>
        <v>10639</v>
      </c>
    </row>
    <row r="23" spans="1:25" ht="12.75">
      <c r="A23" s="50">
        <v>10</v>
      </c>
      <c r="B23" s="4">
        <f>'WEEKLY COMPETITIVE REPORT'!B23</f>
        <v>4</v>
      </c>
      <c r="C23" s="4" t="str">
        <f>'WEEKLY COMPETITIVE REPORT'!C23</f>
        <v>EXPENDABLES 2</v>
      </c>
      <c r="D23" s="4" t="str">
        <f>'WEEKLY COMPETITIVE REPORT'!D23</f>
        <v>PLAČANCI 2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6</v>
      </c>
      <c r="H23" s="37">
        <f>'WEEKLY COMPETITIVE REPORT'!H23</f>
        <v>6</v>
      </c>
      <c r="I23" s="14">
        <f>'WEEKLY COMPETITIVE REPORT'!I23/Y4</f>
        <v>4770.243417784402</v>
      </c>
      <c r="J23" s="14">
        <f>'WEEKLY COMPETITIVE REPORT'!J23/Y4</f>
        <v>9535.51912568306</v>
      </c>
      <c r="K23" s="22">
        <f>'WEEKLY COMPETITIVE REPORT'!K23</f>
        <v>792</v>
      </c>
      <c r="L23" s="22">
        <f>'WEEKLY COMPETITIVE REPORT'!L23</f>
        <v>1536</v>
      </c>
      <c r="M23" s="64">
        <f>'WEEKLY COMPETITIVE REPORT'!M23</f>
        <v>-49.97395154988278</v>
      </c>
      <c r="N23" s="14">
        <f t="shared" si="3"/>
        <v>795.0405696307336</v>
      </c>
      <c r="O23" s="37">
        <f>'WEEKLY COMPETITIVE REPORT'!O23</f>
        <v>6</v>
      </c>
      <c r="P23" s="14">
        <f>'WEEKLY COMPETITIVE REPORT'!P23/Y4</f>
        <v>7164.67958271237</v>
      </c>
      <c r="Q23" s="14">
        <f>'WEEKLY COMPETITIVE REPORT'!Q23/Y4</f>
        <v>14700.695479384003</v>
      </c>
      <c r="R23" s="22">
        <f>'WEEKLY COMPETITIVE REPORT'!R23</f>
        <v>1250</v>
      </c>
      <c r="S23" s="22">
        <f>'WEEKLY COMPETITIVE REPORT'!S23</f>
        <v>2594</v>
      </c>
      <c r="T23" s="64">
        <f>'WEEKLY COMPETITIVE REPORT'!T23</f>
        <v>-51.262988933006675</v>
      </c>
      <c r="U23" s="14">
        <f>'WEEKLY COMPETITIVE REPORT'!U23/Y4</f>
        <v>159591.40586189766</v>
      </c>
      <c r="V23" s="14">
        <f t="shared" si="4"/>
        <v>1194.113263785395</v>
      </c>
      <c r="W23" s="25">
        <f t="shared" si="5"/>
        <v>166756.08544461</v>
      </c>
      <c r="X23" s="22">
        <f>'WEEKLY COMPETITIVE REPORT'!X23</f>
        <v>28584</v>
      </c>
      <c r="Y23" s="56">
        <f>'WEEKLY COMPETITIVE REPORT'!Y23</f>
        <v>29834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ICE AGE 4: CONTINENTAL DRIFT</v>
      </c>
      <c r="D24" s="4" t="str">
        <f>'WEEKLY COMPETITIVE REPORT'!D24</f>
        <v>LEDENA DOBA 4: CELINSKI PREMIKI</v>
      </c>
      <c r="E24" s="4" t="str">
        <f>'WEEKLY COMPETITIVE REPORT'!E24</f>
        <v>FOX</v>
      </c>
      <c r="F24" s="4" t="str">
        <f>'WEEKLY COMPETITIVE REPORT'!F24</f>
        <v>Blitz</v>
      </c>
      <c r="G24" s="37">
        <f>'WEEKLY COMPETITIVE REPORT'!G24</f>
        <v>12</v>
      </c>
      <c r="H24" s="37">
        <f>'WEEKLY COMPETITIVE REPORT'!H24</f>
        <v>30</v>
      </c>
      <c r="I24" s="14">
        <f>'WEEKLY COMPETITIVE REPORT'!I24/Y4</f>
        <v>5144.063586686538</v>
      </c>
      <c r="J24" s="14">
        <f>'WEEKLY COMPETITIVE REPORT'!J24/Y4</f>
        <v>6913.810233482364</v>
      </c>
      <c r="K24" s="22">
        <f>'WEEKLY COMPETITIVE REPORT'!K24</f>
        <v>1045</v>
      </c>
      <c r="L24" s="22">
        <f>'WEEKLY COMPETITIVE REPORT'!L24</f>
        <v>1183</v>
      </c>
      <c r="M24" s="64">
        <f>'WEEKLY COMPETITIVE REPORT'!M24</f>
        <v>-25.597269624573386</v>
      </c>
      <c r="N24" s="14">
        <f t="shared" si="3"/>
        <v>171.4687862228846</v>
      </c>
      <c r="O24" s="37">
        <f>'WEEKLY COMPETITIVE REPORT'!O24</f>
        <v>30</v>
      </c>
      <c r="P24" s="14">
        <f>'WEEKLY COMPETITIVE REPORT'!P24/Y4</f>
        <v>6240.685543964232</v>
      </c>
      <c r="Q24" s="14">
        <f>'WEEKLY COMPETITIVE REPORT'!Q24/Y4</f>
        <v>9443.61649279682</v>
      </c>
      <c r="R24" s="22">
        <f>'WEEKLY COMPETITIVE REPORT'!R24</f>
        <v>1264</v>
      </c>
      <c r="S24" s="22">
        <f>'WEEKLY COMPETITIVE REPORT'!S24</f>
        <v>1663</v>
      </c>
      <c r="T24" s="64">
        <f>'WEEKLY COMPETITIVE REPORT'!T24</f>
        <v>-33.91635981062599</v>
      </c>
      <c r="U24" s="14">
        <f>'WEEKLY COMPETITIVE REPORT'!U24/Y4</f>
        <v>1010458.2712369597</v>
      </c>
      <c r="V24" s="14">
        <f t="shared" si="4"/>
        <v>208.02285146547442</v>
      </c>
      <c r="W24" s="25">
        <f t="shared" si="5"/>
        <v>1016698.956780924</v>
      </c>
      <c r="X24" s="22">
        <f>'WEEKLY COMPETITIVE REPORT'!X24</f>
        <v>174273</v>
      </c>
      <c r="Y24" s="56">
        <f>'WEEKLY COMPETITIVE REPORT'!Y24</f>
        <v>175537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THE BOURNE LEGACY</v>
      </c>
      <c r="D25" s="4" t="str">
        <f>'WEEKLY COMPETITIVE REPORT'!D25</f>
        <v>BOURNOVA ZAPUŠČINA</v>
      </c>
      <c r="E25" s="4" t="str">
        <f>'WEEKLY COMPETITIVE REPORT'!E25</f>
        <v>UNI</v>
      </c>
      <c r="F25" s="4" t="str">
        <f>'WEEKLY COMPETITIVE REPORT'!F25</f>
        <v>Karantanija</v>
      </c>
      <c r="G25" s="37">
        <f>'WEEKLY COMPETITIVE REPORT'!G25</f>
        <v>5</v>
      </c>
      <c r="H25" s="37">
        <f>'WEEKLY COMPETITIVE REPORT'!H25</f>
        <v>8</v>
      </c>
      <c r="I25" s="14">
        <f>'WEEKLY COMPETITIVE REPORT'!I25/Y4</f>
        <v>3771.733730750124</v>
      </c>
      <c r="J25" s="14">
        <f>'WEEKLY COMPETITIVE REPORT'!J25/Y4</f>
        <v>5535.270740188773</v>
      </c>
      <c r="K25" s="22">
        <f>'WEEKLY COMPETITIVE REPORT'!K25</f>
        <v>599</v>
      </c>
      <c r="L25" s="22">
        <f>'WEEKLY COMPETITIVE REPORT'!L25</f>
        <v>837</v>
      </c>
      <c r="M25" s="64">
        <f>'WEEKLY COMPETITIVE REPORT'!M25</f>
        <v>-31.85999551267669</v>
      </c>
      <c r="N25" s="14">
        <f t="shared" si="3"/>
        <v>471.4667163437655</v>
      </c>
      <c r="O25" s="37">
        <f>'WEEKLY COMPETITIVE REPORT'!O25</f>
        <v>8</v>
      </c>
      <c r="P25" s="14">
        <f>'WEEKLY COMPETITIVE REPORT'!P25/Y4</f>
        <v>5670.640834575261</v>
      </c>
      <c r="Q25" s="14">
        <f>'WEEKLY COMPETITIVE REPORT'!Q25/Y4</f>
        <v>8882.265275707898</v>
      </c>
      <c r="R25" s="22">
        <f>'WEEKLY COMPETITIVE REPORT'!R25</f>
        <v>1002</v>
      </c>
      <c r="S25" s="22">
        <f>'WEEKLY COMPETITIVE REPORT'!S25</f>
        <v>1465</v>
      </c>
      <c r="T25" s="64">
        <f>'WEEKLY COMPETITIVE REPORT'!T25</f>
        <v>-36.15771812080537</v>
      </c>
      <c r="U25" s="14">
        <f>'WEEKLY COMPETITIVE REPORT'!U25/Y4</f>
        <v>76044.4610034774</v>
      </c>
      <c r="V25" s="14">
        <f t="shared" si="4"/>
        <v>708.8301043219076</v>
      </c>
      <c r="W25" s="25">
        <f t="shared" si="5"/>
        <v>81715.10183805265</v>
      </c>
      <c r="X25" s="22">
        <f>'WEEKLY COMPETITIVE REPORT'!X25</f>
        <v>12874</v>
      </c>
      <c r="Y25" s="56">
        <f>'WEEKLY COMPETITIVE REPORT'!Y25</f>
        <v>13876</v>
      </c>
    </row>
    <row r="26" spans="1:25" ht="12.75" customHeight="1">
      <c r="A26" s="50">
        <v>13</v>
      </c>
      <c r="B26" s="4">
        <f>'WEEKLY COMPETITIVE REPORT'!B26</f>
        <v>14</v>
      </c>
      <c r="C26" s="4" t="str">
        <f>'WEEKLY COMPETITIVE REPORT'!C26</f>
        <v>INTOUCHABLES</v>
      </c>
      <c r="D26" s="4" t="str">
        <f>'WEEKLY COMPETITIVE REPORT'!D26</f>
        <v>PRIJATELJA</v>
      </c>
      <c r="E26" s="4" t="str">
        <f>'WEEKLY COMPETITIVE REPORT'!E26</f>
        <v>IND</v>
      </c>
      <c r="F26" s="4" t="str">
        <f>'WEEKLY COMPETITIVE REPORT'!F26</f>
        <v>Blitz</v>
      </c>
      <c r="G26" s="37">
        <f>'WEEKLY COMPETITIVE REPORT'!G26</f>
        <v>20</v>
      </c>
      <c r="H26" s="37">
        <f>'WEEKLY COMPETITIVE REPORT'!H26</f>
        <v>4</v>
      </c>
      <c r="I26" s="14">
        <f>'WEEKLY COMPETITIVE REPORT'!I26/Y4</f>
        <v>1102.8315946348732</v>
      </c>
      <c r="J26" s="14">
        <f>'WEEKLY COMPETITIVE REPORT'!J26/Y4</f>
        <v>1349.9751614505712</v>
      </c>
      <c r="K26" s="22">
        <f>'WEEKLY COMPETITIVE REPORT'!K26</f>
        <v>187</v>
      </c>
      <c r="L26" s="22">
        <f>'WEEKLY COMPETITIVE REPORT'!L26</f>
        <v>216</v>
      </c>
      <c r="M26" s="64">
        <f>'WEEKLY COMPETITIVE REPORT'!M26</f>
        <v>-18.307267709291636</v>
      </c>
      <c r="N26" s="14">
        <f t="shared" si="3"/>
        <v>275.7078986587183</v>
      </c>
      <c r="O26" s="37">
        <f>'WEEKLY COMPETITIVE REPORT'!O26</f>
        <v>4</v>
      </c>
      <c r="P26" s="14">
        <f>'WEEKLY COMPETITIVE REPORT'!P26/Y4</f>
        <v>3258.817685047193</v>
      </c>
      <c r="Q26" s="14">
        <f>'WEEKLY COMPETITIVE REPORT'!Q26/Y4</f>
        <v>2358.4202682563337</v>
      </c>
      <c r="R26" s="22">
        <f>'WEEKLY COMPETITIVE REPORT'!R26</f>
        <v>689</v>
      </c>
      <c r="S26" s="22">
        <f>'WEEKLY COMPETITIVE REPORT'!S26</f>
        <v>394</v>
      </c>
      <c r="T26" s="64">
        <f>'WEEKLY COMPETITIVE REPORT'!T26</f>
        <v>38.17798841495522</v>
      </c>
      <c r="U26" s="14">
        <f>'WEEKLY COMPETITIVE REPORT'!U26/Y4</f>
        <v>99972.67759562841</v>
      </c>
      <c r="V26" s="14">
        <f t="shared" si="4"/>
        <v>814.7044212617983</v>
      </c>
      <c r="W26" s="25">
        <f t="shared" si="5"/>
        <v>103231.4952806756</v>
      </c>
      <c r="X26" s="22">
        <f>'WEEKLY COMPETITIVE REPORT'!X26</f>
        <v>16940</v>
      </c>
      <c r="Y26" s="56">
        <f>'WEEKLY COMPETITIVE REPORT'!Y26</f>
        <v>17629</v>
      </c>
    </row>
    <row r="27" spans="1:25" ht="12.75" customHeight="1">
      <c r="A27" s="50">
        <v>14</v>
      </c>
      <c r="B27" s="4">
        <f>'WEEKLY COMPETITIVE REPORT'!B27</f>
        <v>15</v>
      </c>
      <c r="C27" s="4" t="str">
        <f>'WEEKLY COMPETITIVE REPORT'!C27</f>
        <v>MOONRISE KINGDOM</v>
      </c>
      <c r="D27" s="4" t="str">
        <f>'WEEKLY COMPETITIVE REPORT'!D27</f>
        <v>KRALJESTVO VZHAJAJOČE LUNE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6</v>
      </c>
      <c r="H27" s="37">
        <f>'WEEKLY COMPETITIVE REPORT'!H27</f>
        <v>1</v>
      </c>
      <c r="I27" s="14">
        <f>'WEEKLY COMPETITIVE REPORT'!I27/Y4</f>
        <v>689.2697466467959</v>
      </c>
      <c r="J27" s="14">
        <f>'WEEKLY COMPETITIVE REPORT'!J27/Y17</f>
        <v>0.14804550758459745</v>
      </c>
      <c r="K27" s="22">
        <f>'WEEKLY COMPETITIVE REPORT'!K27</f>
        <v>120</v>
      </c>
      <c r="L27" s="22">
        <f>'WEEKLY COMPETITIVE REPORT'!L27</f>
        <v>218</v>
      </c>
      <c r="M27" s="64">
        <f>'WEEKLY COMPETITIVE REPORT'!M27</f>
        <v>-45.320197044334975</v>
      </c>
      <c r="N27" s="14">
        <f t="shared" si="3"/>
        <v>689.2697466467959</v>
      </c>
      <c r="O27" s="37">
        <f>'WEEKLY COMPETITIVE REPORT'!O27</f>
        <v>1</v>
      </c>
      <c r="P27" s="14">
        <f>'WEEKLY COMPETITIVE REPORT'!P27/Y4</f>
        <v>1985.8420268256334</v>
      </c>
      <c r="Q27" s="14">
        <f>'WEEKLY COMPETITIVE REPORT'!Q27/Y17</f>
        <v>0.2718786464410735</v>
      </c>
      <c r="R27" s="22">
        <f>'WEEKLY COMPETITIVE REPORT'!R27</f>
        <v>375</v>
      </c>
      <c r="S27" s="22">
        <f>'WEEKLY COMPETITIVE REPORT'!S27</f>
        <v>412</v>
      </c>
      <c r="T27" s="64">
        <f>'WEEKLY COMPETITIVE REPORT'!T27</f>
        <v>-14.216738197424888</v>
      </c>
      <c r="U27" s="14">
        <f>'WEEKLY COMPETITIVE REPORT'!U27/Y17</f>
        <v>3.6057467911318555</v>
      </c>
      <c r="V27" s="14">
        <f t="shared" si="4"/>
        <v>1985.8420268256334</v>
      </c>
      <c r="W27" s="25">
        <f t="shared" si="5"/>
        <v>1989.4477736167653</v>
      </c>
      <c r="X27" s="22">
        <f>'WEEKLY COMPETITIVE REPORT'!X27</f>
        <v>5532</v>
      </c>
      <c r="Y27" s="56">
        <f>'WEEKLY COMPETITIVE REPORT'!Y27</f>
        <v>5907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PARANORMAN</v>
      </c>
      <c r="D28" s="4" t="str">
        <f>'WEEKLY COMPETITIVE REPORT'!D28</f>
        <v>PARANORMAN</v>
      </c>
      <c r="E28" s="4" t="str">
        <f>'WEEKLY COMPETITIVE REPORT'!E28</f>
        <v>UNI</v>
      </c>
      <c r="F28" s="4" t="str">
        <f>'WEEKLY COMPETITIVE REPORT'!F28</f>
        <v>Karantanija</v>
      </c>
      <c r="G28" s="37">
        <f>'WEEKLY COMPETITIVE REPORT'!G28</f>
        <v>4</v>
      </c>
      <c r="H28" s="37">
        <f>'WEEKLY COMPETITIVE REPORT'!H28</f>
        <v>10</v>
      </c>
      <c r="I28" s="14">
        <f>'WEEKLY COMPETITIVE REPORT'!I28/Y4</f>
        <v>1318.9269746646796</v>
      </c>
      <c r="J28" s="14">
        <f>'WEEKLY COMPETITIVE REPORT'!J28/Y17</f>
        <v>0.345828471411902</v>
      </c>
      <c r="K28" s="22">
        <f>'WEEKLY COMPETITIVE REPORT'!K28</f>
        <v>199</v>
      </c>
      <c r="L28" s="22">
        <f>'WEEKLY COMPETITIVE REPORT'!L28</f>
        <v>456</v>
      </c>
      <c r="M28" s="64">
        <f>'WEEKLY COMPETITIVE REPORT'!M28</f>
        <v>-55.20877266975959</v>
      </c>
      <c r="N28" s="14">
        <f t="shared" si="3"/>
        <v>131.89269746646795</v>
      </c>
      <c r="O28" s="37">
        <f>'WEEKLY COMPETITIVE REPORT'!O28</f>
        <v>10</v>
      </c>
      <c r="P28" s="14">
        <f>'WEEKLY COMPETITIVE REPORT'!P28/Y4</f>
        <v>1957.277694982613</v>
      </c>
      <c r="Q28" s="14">
        <f>'WEEKLY COMPETITIVE REPORT'!Q28/Y17</f>
        <v>0.47564177362893817</v>
      </c>
      <c r="R28" s="22">
        <f>'WEEKLY COMPETITIVE REPORT'!R28</f>
        <v>321</v>
      </c>
      <c r="S28" s="22">
        <f>'WEEKLY COMPETITIVE REPORT'!S28</f>
        <v>672</v>
      </c>
      <c r="T28" s="64">
        <f>'WEEKLY COMPETITIVE REPORT'!T28</f>
        <v>-51.67126648267403</v>
      </c>
      <c r="U28" s="14">
        <f>'WEEKLY COMPETITIVE REPORT'!U28/Y17</f>
        <v>1.9282380396732788</v>
      </c>
      <c r="V28" s="14">
        <f t="shared" si="4"/>
        <v>195.7277694982613</v>
      </c>
      <c r="W28" s="25">
        <f t="shared" si="5"/>
        <v>1959.2059330222862</v>
      </c>
      <c r="X28" s="22">
        <f>'WEEKLY COMPETITIVE REPORT'!X28</f>
        <v>2782</v>
      </c>
      <c r="Y28" s="56">
        <f>'WEEKLY COMPETITIVE REPORT'!Y28</f>
        <v>3103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THE DARK KNIGHT RISES</v>
      </c>
      <c r="D29" s="4" t="str">
        <f>'WEEKLY COMPETITIVE REPORT'!D29</f>
        <v>VZPON VITEZA TEME</v>
      </c>
      <c r="E29" s="4" t="str">
        <f>'WEEKLY COMPETITIVE REPORT'!E29</f>
        <v>WB</v>
      </c>
      <c r="F29" s="4" t="str">
        <f>'WEEKLY COMPETITIVE REPORT'!F29</f>
        <v>Blitz</v>
      </c>
      <c r="G29" s="37">
        <f>'WEEKLY COMPETITIVE REPORT'!G29</f>
        <v>9</v>
      </c>
      <c r="H29" s="37">
        <f>'WEEKLY COMPETITIVE REPORT'!H29</f>
        <v>11</v>
      </c>
      <c r="I29" s="14">
        <f>'WEEKLY COMPETITIVE REPORT'!I29/Y4</f>
        <v>1094.1381023348235</v>
      </c>
      <c r="J29" s="14">
        <f>'WEEKLY COMPETITIVE REPORT'!J29/Y17</f>
        <v>0.3331388564760793</v>
      </c>
      <c r="K29" s="22">
        <f>'WEEKLY COMPETITIVE REPORT'!K29</f>
        <v>169</v>
      </c>
      <c r="L29" s="22">
        <f>'WEEKLY COMPETITIVE REPORT'!L29</f>
        <v>568</v>
      </c>
      <c r="M29" s="64">
        <f>'WEEKLY COMPETITIVE REPORT'!M29</f>
        <v>-61.42732049036778</v>
      </c>
      <c r="N29" s="14">
        <f t="shared" si="3"/>
        <v>99.46710021225668</v>
      </c>
      <c r="O29" s="37">
        <f>'WEEKLY COMPETITIVE REPORT'!O29</f>
        <v>11</v>
      </c>
      <c r="P29" s="14">
        <f>'WEEKLY COMPETITIVE REPORT'!P29/Y4</f>
        <v>1928.7133631395925</v>
      </c>
      <c r="Q29" s="14">
        <f>'WEEKLY COMPETITIVE REPORT'!Q29/Y17</f>
        <v>0.4807467911318553</v>
      </c>
      <c r="R29" s="22">
        <f>'WEEKLY COMPETITIVE REPORT'!R29</f>
        <v>330</v>
      </c>
      <c r="S29" s="22">
        <f>'WEEKLY COMPETITIVE REPORT'!S29</f>
        <v>807</v>
      </c>
      <c r="T29" s="64">
        <f>'WEEKLY COMPETITIVE REPORT'!T29</f>
        <v>-52.88228155339806</v>
      </c>
      <c r="U29" s="14">
        <f>'WEEKLY COMPETITIVE REPORT'!U29/Y4</f>
        <v>260742.6726279185</v>
      </c>
      <c r="V29" s="14">
        <f t="shared" si="4"/>
        <v>175.3375784672357</v>
      </c>
      <c r="W29" s="25">
        <f t="shared" si="5"/>
        <v>262671.3859910581</v>
      </c>
      <c r="X29" s="22">
        <f>'WEEKLY COMPETITIVE REPORT'!X29</f>
        <v>45540</v>
      </c>
      <c r="Y29" s="56">
        <f>'WEEKLY COMPETITIVE REPORT'!Y29</f>
        <v>45870</v>
      </c>
    </row>
    <row r="30" spans="1:25" ht="12.75">
      <c r="A30" s="51">
        <v>17</v>
      </c>
      <c r="B30" s="4">
        <f>'WEEKLY COMPETITIVE REPORT'!B30</f>
        <v>18</v>
      </c>
      <c r="C30" s="4" t="str">
        <f>'WEEKLY COMPETITIVE REPORT'!C30</f>
        <v>2 DAYS IN NEW YORK</v>
      </c>
      <c r="D30" s="4" t="str">
        <f>'WEEKLY COMPETITIVE REPORT'!D30</f>
        <v>2 DNI V NEW YORKU</v>
      </c>
      <c r="E30" s="4" t="str">
        <f>'WEEKLY COMPETITIVE REPORT'!E30</f>
        <v>IND</v>
      </c>
      <c r="F30" s="4" t="str">
        <f>'WEEKLY COMPETITIVE REPORT'!F30</f>
        <v>Cinemania</v>
      </c>
      <c r="G30" s="37">
        <f>'WEEKLY COMPETITIVE REPORT'!G30</f>
        <v>6</v>
      </c>
      <c r="H30" s="37">
        <f>'WEEKLY COMPETITIVE REPORT'!H30</f>
        <v>2</v>
      </c>
      <c r="I30" s="14">
        <f>'WEEKLY COMPETITIVE REPORT'!I30/Y4</f>
        <v>399.9006458022851</v>
      </c>
      <c r="J30" s="14">
        <f>'WEEKLY COMPETITIVE REPORT'!J30/Y17</f>
        <v>0.056009334889148193</v>
      </c>
      <c r="K30" s="22">
        <f>'WEEKLY COMPETITIVE REPORT'!K30</f>
        <v>65</v>
      </c>
      <c r="L30" s="22">
        <f>'WEEKLY COMPETITIVE REPORT'!L30</f>
        <v>77</v>
      </c>
      <c r="M30" s="64">
        <f>'WEEKLY COMPETITIVE REPORT'!M30</f>
        <v>-16.145833333333343</v>
      </c>
      <c r="N30" s="14">
        <f t="shared" si="3"/>
        <v>199.95032290114256</v>
      </c>
      <c r="O30" s="37">
        <f>'WEEKLY COMPETITIVE REPORT'!O30</f>
        <v>2</v>
      </c>
      <c r="P30" s="14">
        <f>'WEEKLY COMPETITIVE REPORT'!P30/Y4</f>
        <v>587.431693989071</v>
      </c>
      <c r="Q30" s="14">
        <f>'WEEKLY COMPETITIVE REPORT'!Q30/Y17</f>
        <v>0.07599183197199533</v>
      </c>
      <c r="R30" s="22">
        <f>'WEEKLY COMPETITIVE REPORT'!R30</f>
        <v>103</v>
      </c>
      <c r="S30" s="22">
        <f>'WEEKLY COMPETITIVE REPORT'!S30</f>
        <v>113</v>
      </c>
      <c r="T30" s="64">
        <f>'WEEKLY COMPETITIVE REPORT'!T30</f>
        <v>-9.213051823416507</v>
      </c>
      <c r="U30" s="14">
        <f>'WEEKLY COMPETITIVE REPORT'!U30/Y4</f>
        <v>15661.94734227521</v>
      </c>
      <c r="V30" s="14">
        <f t="shared" si="4"/>
        <v>293.7158469945355</v>
      </c>
      <c r="W30" s="25">
        <f t="shared" si="5"/>
        <v>16249.379036264281</v>
      </c>
      <c r="X30" s="22">
        <f>'WEEKLY COMPETITIVE REPORT'!X30</f>
        <v>2676</v>
      </c>
      <c r="Y30" s="56">
        <f>'WEEKLY COMPETITIVE REPORT'!Y30</f>
        <v>2779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158</v>
      </c>
      <c r="I34" s="32">
        <f>SUM(I14:I33)</f>
        <v>107851.4654744163</v>
      </c>
      <c r="J34" s="31">
        <f>SUM(J14:J33)</f>
        <v>105329.9938021008</v>
      </c>
      <c r="K34" s="31">
        <f>SUM(K14:K33)</f>
        <v>17387</v>
      </c>
      <c r="L34" s="31">
        <f>SUM(L14:L33)</f>
        <v>17895</v>
      </c>
      <c r="M34" s="64">
        <f>'WEEKLY COMPETITIVE REPORT'!M34</f>
        <v>-62.719155147248216</v>
      </c>
      <c r="N34" s="32">
        <f>I34/H34</f>
        <v>682.6042118633943</v>
      </c>
      <c r="O34" s="40">
        <f>'WEEKLY COMPETITIVE REPORT'!O34</f>
        <v>158</v>
      </c>
      <c r="P34" s="31">
        <f>SUM(P14:P33)</f>
        <v>160153.99900645803</v>
      </c>
      <c r="Q34" s="31">
        <f>SUM(Q14:Q33)</f>
        <v>161536.32661373768</v>
      </c>
      <c r="R34" s="31">
        <f>SUM(R14:R33)</f>
        <v>28261</v>
      </c>
      <c r="S34" s="31">
        <f>SUM(S14:S33)</f>
        <v>29912</v>
      </c>
      <c r="T34" s="65">
        <f>P34/Q34-100%</f>
        <v>-0.00855737923634381</v>
      </c>
      <c r="U34" s="31">
        <f>SUM(U14:U33)</f>
        <v>2766194.0585749946</v>
      </c>
      <c r="V34" s="32">
        <f>P34/O34</f>
        <v>1013.6329051041648</v>
      </c>
      <c r="W34" s="31">
        <f>SUM(W14:W33)</f>
        <v>2926348.0575814527</v>
      </c>
      <c r="X34" s="31">
        <f>SUM(X14:X33)</f>
        <v>492556</v>
      </c>
      <c r="Y34" s="35">
        <f>SUM(Y14:Y33)</f>
        <v>520817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2012-09-27T10:53:05Z</dcterms:modified>
  <cp:category/>
  <cp:version/>
  <cp:contentType/>
  <cp:contentStatus/>
</cp:coreProperties>
</file>