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71" windowWidth="19440" windowHeight="65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<sst xmlns="http://schemas.openxmlformats.org/spreadsheetml/2006/main" count="265" uniqueCount="97">
  <si>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</si>
  <si>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</si>
  <si>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</si>
  <si>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</si>
  <si>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</si>
  <si>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</si>
  <si>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</si>
  <si>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</si>
  <si>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</si>
  <si>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</si>
  <si>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</si>
  <si>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</si>
  <si>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</si>
  <si>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</si>
  <si>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</si>
  <si>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</si>
  <si>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</si>
  <si>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</si>
  <si>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</si>
  <si>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</si>
  <si>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</si>
  <si>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</si>
  <si>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</si>
  <si>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</si>
  <si>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</si>
  <si>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</si>
  <si>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</si>
  <si>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</si>
  <si>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</si>
  <si>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</si>
  <si>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</si>
  <si>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</si>
  <si>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</si>
  <si>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</si>
  <si>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</si>
  <si>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</si>
  <si>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</si>
  <si>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</si>
  <si>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</si>
  <si>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</si>
  <si>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</si>
  <si>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</si>
  <si>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</si>
  <si>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</si>
  <si>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</si>
  <si>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</si>
  <si>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</si>
  <si>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</si>
  <si>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</si>
  <si>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</si>
  <si>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</si>
  <si>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CF</t>
  </si>
  <si>
    <t>SONY</t>
  </si>
  <si>
    <t>INTOUCHABLES</t>
  </si>
  <si>
    <t>PRIJATELJA</t>
  </si>
  <si>
    <t>PAR</t>
  </si>
  <si>
    <t>ICE AGE 4: CONTINENTAL DRIFT</t>
  </si>
  <si>
    <t>LEDENA DOBA 4: CELINSKI PREMIKI</t>
  </si>
  <si>
    <t>TED</t>
  </si>
  <si>
    <t>MADAGASCAR 3</t>
  </si>
  <si>
    <t>MADAGASKAR 3</t>
  </si>
  <si>
    <t>EXPENDABLES 2</t>
  </si>
  <si>
    <t>PLAČANCI 2</t>
  </si>
  <si>
    <t>THE BOURNE LEGACY</t>
  </si>
  <si>
    <t>BOURNOVA ZAPUŠČINA</t>
  </si>
  <si>
    <t>THAT'S MY BOY</t>
  </si>
  <si>
    <t>STARI JE NOR</t>
  </si>
  <si>
    <t>STEP UP REVOLUTION</t>
  </si>
  <si>
    <t>ODPLEŠI SVOJE SANJE 4</t>
  </si>
  <si>
    <t>PARANORMAN</t>
  </si>
  <si>
    <t>TO ROME WITH LOVE</t>
  </si>
  <si>
    <t>RIMU Z LJUBEZNIJO</t>
  </si>
  <si>
    <t>GREAT HOPE SPRINGS</t>
  </si>
  <si>
    <t>KAKO ZAČINITI ZAKON</t>
  </si>
  <si>
    <t>THE WATCH</t>
  </si>
  <si>
    <t>STRAŽA</t>
  </si>
  <si>
    <t>RESIDENT EVIL: RETRIBUTION</t>
  </si>
  <si>
    <t>NEVIDNO ZLO: MAŠČEVANJE</t>
  </si>
  <si>
    <t>BRAVE</t>
  </si>
  <si>
    <t>POGUM</t>
  </si>
  <si>
    <t>BVI</t>
  </si>
  <si>
    <t>CENEX</t>
  </si>
  <si>
    <t>MONSIEUR LAZHAR</t>
  </si>
  <si>
    <t>UČITELJ</t>
  </si>
  <si>
    <t>SAVAGES</t>
  </si>
  <si>
    <t>DIVJAKI</t>
  </si>
  <si>
    <t>04 - Oct</t>
  </si>
  <si>
    <t>10 - Oct</t>
  </si>
  <si>
    <t>05 - Oct</t>
  </si>
  <si>
    <t>07 - Oct</t>
  </si>
  <si>
    <t>HOUSE AT THE END OF THE STREET</t>
  </si>
  <si>
    <t>HIŠA NA KONCU ULICE</t>
  </si>
  <si>
    <t>TAKEN 2</t>
  </si>
  <si>
    <t>UGRABLJENA 2</t>
  </si>
  <si>
    <t>SHANGHAI GYPSY</t>
  </si>
  <si>
    <t>ŠANGHAJ</t>
  </si>
  <si>
    <t>KZC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</si>
</sst>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O27" sqref="O2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88</v>
      </c>
      <c r="L4" s="20"/>
      <c r="M4" s="81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86</v>
      </c>
      <c r="L5" s="7"/>
      <c r="M5" s="82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9">
        <v>41193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50</v>
      </c>
      <c r="C14" s="4" t="s">
        <v>94</v>
      </c>
      <c r="D14" s="4" t="s">
        <v>95</v>
      </c>
      <c r="E14" s="15" t="s">
        <v>47</v>
      </c>
      <c r="F14" s="15" t="s">
        <v>96</v>
      </c>
      <c r="G14" s="37">
        <v>1</v>
      </c>
      <c r="H14" s="37">
        <v>13</v>
      </c>
      <c r="I14" s="14">
        <v>20846</v>
      </c>
      <c r="J14" s="14"/>
      <c r="K14" s="22">
        <v>4275</v>
      </c>
      <c r="L14" s="22"/>
      <c r="M14" s="64"/>
      <c r="N14" s="14">
        <f>I14/H14</f>
        <v>1603.5384615384614</v>
      </c>
      <c r="O14" s="73">
        <v>13</v>
      </c>
      <c r="P14" s="14">
        <v>35898</v>
      </c>
      <c r="Q14" s="14"/>
      <c r="R14" s="14">
        <v>8443</v>
      </c>
      <c r="S14" s="14"/>
      <c r="T14" s="64"/>
      <c r="U14" s="92">
        <v>684</v>
      </c>
      <c r="V14" s="14">
        <f>P14/O14</f>
        <v>2761.3846153846152</v>
      </c>
      <c r="W14" s="75">
        <f>SUM(U14,P14)</f>
        <v>36582</v>
      </c>
      <c r="X14" s="75">
        <v>1288</v>
      </c>
      <c r="Y14" s="76">
        <f>SUM(X14,R14)</f>
        <v>9731</v>
      </c>
    </row>
    <row r="15" spans="1:25" ht="12.75">
      <c r="A15" s="72">
        <v>2</v>
      </c>
      <c r="B15" s="72" t="s">
        <v>50</v>
      </c>
      <c r="C15" s="85" t="s">
        <v>92</v>
      </c>
      <c r="D15" s="85" t="s">
        <v>93</v>
      </c>
      <c r="E15" s="15" t="s">
        <v>47</v>
      </c>
      <c r="F15" s="15" t="s">
        <v>42</v>
      </c>
      <c r="G15" s="37">
        <v>1</v>
      </c>
      <c r="H15" s="37">
        <v>5</v>
      </c>
      <c r="I15" s="14">
        <v>14683</v>
      </c>
      <c r="J15" s="14"/>
      <c r="K15" s="14">
        <v>2873</v>
      </c>
      <c r="L15" s="14"/>
      <c r="M15" s="64"/>
      <c r="N15" s="14">
        <f>I15/H15</f>
        <v>2936.6</v>
      </c>
      <c r="O15" s="73">
        <v>5</v>
      </c>
      <c r="P15" s="14">
        <v>23835</v>
      </c>
      <c r="Q15" s="14"/>
      <c r="R15" s="14">
        <v>5265</v>
      </c>
      <c r="S15" s="14"/>
      <c r="T15" s="64"/>
      <c r="U15" s="75"/>
      <c r="V15" s="14">
        <f>P15/O15</f>
        <v>4767</v>
      </c>
      <c r="W15" s="75">
        <f>SUM(U15,P15)</f>
        <v>23835</v>
      </c>
      <c r="X15" s="75"/>
      <c r="Y15" s="76">
        <f>SUM(X15,R15)</f>
        <v>5265</v>
      </c>
    </row>
    <row r="16" spans="1:25" ht="12.75">
      <c r="A16" s="72">
        <v>3</v>
      </c>
      <c r="B16" s="72">
        <v>1</v>
      </c>
      <c r="C16" s="4" t="s">
        <v>78</v>
      </c>
      <c r="D16" s="4" t="s">
        <v>79</v>
      </c>
      <c r="E16" s="15" t="s">
        <v>80</v>
      </c>
      <c r="F16" s="15" t="s">
        <v>81</v>
      </c>
      <c r="G16" s="37">
        <v>3</v>
      </c>
      <c r="H16" s="37">
        <v>17</v>
      </c>
      <c r="I16" s="24">
        <v>15850</v>
      </c>
      <c r="J16" s="24">
        <v>20178</v>
      </c>
      <c r="K16" s="24">
        <v>3228</v>
      </c>
      <c r="L16" s="24">
        <v>3927</v>
      </c>
      <c r="M16" s="64">
        <f>(I16/J16*100)-100</f>
        <v>-21.449102983447318</v>
      </c>
      <c r="N16" s="14">
        <f>I16/H16</f>
        <v>932.3529411764706</v>
      </c>
      <c r="O16" s="37">
        <v>17</v>
      </c>
      <c r="P16" s="14">
        <v>20225</v>
      </c>
      <c r="Q16" s="14">
        <v>27151</v>
      </c>
      <c r="R16" s="14">
        <v>4406</v>
      </c>
      <c r="S16" s="14">
        <v>5728</v>
      </c>
      <c r="T16" s="64">
        <f>(P16/Q16*100)-100</f>
        <v>-25.50918934845862</v>
      </c>
      <c r="U16" s="75">
        <v>59696</v>
      </c>
      <c r="V16" s="14">
        <f>P16/O16</f>
        <v>1189.7058823529412</v>
      </c>
      <c r="W16" s="75">
        <f>SUM(U16,P16)</f>
        <v>79921</v>
      </c>
      <c r="X16" s="75">
        <v>13381</v>
      </c>
      <c r="Y16" s="76">
        <f>SUM(X16,R16)</f>
        <v>17787</v>
      </c>
    </row>
    <row r="17" spans="1:25" ht="12.75">
      <c r="A17" s="72">
        <v>4</v>
      </c>
      <c r="B17" s="72">
        <v>2</v>
      </c>
      <c r="C17" s="4" t="s">
        <v>84</v>
      </c>
      <c r="D17" s="4" t="s">
        <v>85</v>
      </c>
      <c r="E17" s="15" t="s">
        <v>46</v>
      </c>
      <c r="F17" s="15" t="s">
        <v>36</v>
      </c>
      <c r="G17" s="37">
        <v>2</v>
      </c>
      <c r="H17" s="37">
        <v>7</v>
      </c>
      <c r="I17" s="24">
        <v>6559</v>
      </c>
      <c r="J17" s="24">
        <v>11161</v>
      </c>
      <c r="K17" s="100">
        <v>1243</v>
      </c>
      <c r="L17" s="100">
        <v>2123</v>
      </c>
      <c r="M17" s="64">
        <f>(I17/J17*100)-100</f>
        <v>-41.23286443867037</v>
      </c>
      <c r="N17" s="14">
        <f>I17/H17</f>
        <v>937</v>
      </c>
      <c r="O17" s="38">
        <v>7</v>
      </c>
      <c r="P17" s="14">
        <v>9689</v>
      </c>
      <c r="Q17" s="14">
        <v>16321</v>
      </c>
      <c r="R17" s="14">
        <v>2075</v>
      </c>
      <c r="S17" s="14">
        <v>3550</v>
      </c>
      <c r="T17" s="64">
        <f>(P17/Q17*100)-100</f>
        <v>-40.63476502665277</v>
      </c>
      <c r="U17" s="75">
        <v>29182</v>
      </c>
      <c r="V17" s="14">
        <f>P17/O17</f>
        <v>1384.142857142857</v>
      </c>
      <c r="W17" s="75">
        <f>SUM(U17,P17)</f>
        <v>38871</v>
      </c>
      <c r="X17" s="75">
        <v>6710</v>
      </c>
      <c r="Y17" s="76">
        <f>SUM(X17,R17)</f>
        <v>8785</v>
      </c>
    </row>
    <row r="18" spans="1:25" ht="13.5" customHeight="1">
      <c r="A18" s="72">
        <v>5</v>
      </c>
      <c r="B18" s="72">
        <v>4</v>
      </c>
      <c r="C18" s="4" t="s">
        <v>72</v>
      </c>
      <c r="D18" s="4" t="s">
        <v>73</v>
      </c>
      <c r="E18" s="15" t="s">
        <v>47</v>
      </c>
      <c r="F18" s="15" t="s">
        <v>42</v>
      </c>
      <c r="G18" s="37">
        <v>5</v>
      </c>
      <c r="H18" s="37">
        <v>3</v>
      </c>
      <c r="I18" s="14">
        <v>5621</v>
      </c>
      <c r="J18" s="14">
        <v>7066</v>
      </c>
      <c r="K18" s="90">
        <v>1057</v>
      </c>
      <c r="L18" s="90">
        <v>1352</v>
      </c>
      <c r="M18" s="64">
        <f>(I18/J18*100)-100</f>
        <v>-20.450042456835547</v>
      </c>
      <c r="N18" s="14">
        <f>I18/H18</f>
        <v>1873.6666666666667</v>
      </c>
      <c r="O18" s="37">
        <v>3</v>
      </c>
      <c r="P18" s="22">
        <v>8264</v>
      </c>
      <c r="Q18" s="22">
        <v>10428</v>
      </c>
      <c r="R18" s="22">
        <v>1699</v>
      </c>
      <c r="S18" s="22">
        <v>2154</v>
      </c>
      <c r="T18" s="64">
        <f>(P18/Q18*100)-100</f>
        <v>-20.7518220176448</v>
      </c>
      <c r="U18" s="75">
        <v>43260</v>
      </c>
      <c r="V18" s="14">
        <f>P18/O18</f>
        <v>2754.6666666666665</v>
      </c>
      <c r="W18" s="75">
        <f>SUM(U18,P18)</f>
        <v>51524</v>
      </c>
      <c r="X18" s="75">
        <v>9010</v>
      </c>
      <c r="Y18" s="76">
        <f>SUM(X18,R18)</f>
        <v>10709</v>
      </c>
    </row>
    <row r="19" spans="1:25" ht="12.75">
      <c r="A19" s="72">
        <v>6</v>
      </c>
      <c r="B19" s="72">
        <v>3</v>
      </c>
      <c r="C19" s="4" t="s">
        <v>59</v>
      </c>
      <c r="D19" s="4" t="s">
        <v>60</v>
      </c>
      <c r="E19" s="15" t="s">
        <v>55</v>
      </c>
      <c r="F19" s="15" t="s">
        <v>36</v>
      </c>
      <c r="G19" s="37">
        <v>9</v>
      </c>
      <c r="H19" s="37">
        <v>22</v>
      </c>
      <c r="I19" s="90">
        <v>5861</v>
      </c>
      <c r="J19" s="90">
        <v>10282</v>
      </c>
      <c r="K19" s="99">
        <v>1194</v>
      </c>
      <c r="L19" s="99">
        <v>2060</v>
      </c>
      <c r="M19" s="64">
        <f>(I19/J19*100)-100</f>
        <v>-42.997471309083835</v>
      </c>
      <c r="N19" s="14">
        <f>I19/H19</f>
        <v>266.40909090909093</v>
      </c>
      <c r="O19" s="73">
        <v>22</v>
      </c>
      <c r="P19" s="14">
        <v>8080</v>
      </c>
      <c r="Q19" s="14">
        <v>12500</v>
      </c>
      <c r="R19" s="14">
        <v>1841</v>
      </c>
      <c r="S19" s="14">
        <v>2634</v>
      </c>
      <c r="T19" s="64">
        <f>(P19/Q19*100)-100</f>
        <v>-35.36</v>
      </c>
      <c r="U19" s="75">
        <v>490526</v>
      </c>
      <c r="V19" s="14">
        <f>P19/O19</f>
        <v>367.27272727272725</v>
      </c>
      <c r="W19" s="75">
        <f>SUM(U19,P19)</f>
        <v>498606</v>
      </c>
      <c r="X19" s="75">
        <v>107299</v>
      </c>
      <c r="Y19" s="76">
        <f>SUM(X19,R19)</f>
        <v>109140</v>
      </c>
    </row>
    <row r="20" spans="1:25" ht="12.75">
      <c r="A20" s="72">
        <v>7</v>
      </c>
      <c r="B20" s="72">
        <v>5</v>
      </c>
      <c r="C20" s="4" t="s">
        <v>74</v>
      </c>
      <c r="D20" s="4" t="s">
        <v>75</v>
      </c>
      <c r="E20" s="15" t="s">
        <v>49</v>
      </c>
      <c r="F20" s="15" t="s">
        <v>42</v>
      </c>
      <c r="G20" s="37">
        <v>4</v>
      </c>
      <c r="H20" s="37">
        <v>7</v>
      </c>
      <c r="I20" s="24">
        <v>4883</v>
      </c>
      <c r="J20" s="24">
        <v>6078</v>
      </c>
      <c r="K20" s="14">
        <v>977</v>
      </c>
      <c r="L20" s="14">
        <v>1206</v>
      </c>
      <c r="M20" s="64">
        <f>(I20/J20*100)-100</f>
        <v>-19.661072721289898</v>
      </c>
      <c r="N20" s="14">
        <f>I20/H20</f>
        <v>697.5714285714286</v>
      </c>
      <c r="O20" s="73">
        <v>7</v>
      </c>
      <c r="P20" s="22">
        <v>6767</v>
      </c>
      <c r="Q20" s="22">
        <v>8967</v>
      </c>
      <c r="R20" s="22">
        <v>1525</v>
      </c>
      <c r="S20" s="22">
        <v>2025</v>
      </c>
      <c r="T20" s="64">
        <f>(P20/Q20*100)-100</f>
        <v>-24.534403925504634</v>
      </c>
      <c r="U20" s="75">
        <v>39968</v>
      </c>
      <c r="V20" s="14">
        <f>P20/O20</f>
        <v>966.7142857142857</v>
      </c>
      <c r="W20" s="75">
        <f>SUM(U20,P20)</f>
        <v>46735</v>
      </c>
      <c r="X20" s="75">
        <v>9082</v>
      </c>
      <c r="Y20" s="76">
        <f>SUM(X20,R20)</f>
        <v>10607</v>
      </c>
    </row>
    <row r="21" spans="1:25" ht="12.75">
      <c r="A21" s="72">
        <v>8</v>
      </c>
      <c r="B21" s="72">
        <v>6</v>
      </c>
      <c r="C21" s="4" t="s">
        <v>58</v>
      </c>
      <c r="D21" s="4" t="s">
        <v>58</v>
      </c>
      <c r="E21" s="15" t="s">
        <v>46</v>
      </c>
      <c r="F21" s="15" t="s">
        <v>36</v>
      </c>
      <c r="G21" s="37">
        <v>10</v>
      </c>
      <c r="H21" s="37">
        <v>8</v>
      </c>
      <c r="I21" s="14">
        <v>3314</v>
      </c>
      <c r="J21" s="14">
        <v>5431</v>
      </c>
      <c r="K21" s="14">
        <v>755</v>
      </c>
      <c r="L21" s="14">
        <v>1116</v>
      </c>
      <c r="M21" s="64">
        <f>(I21/J21*100)-100</f>
        <v>-38.97993003130179</v>
      </c>
      <c r="N21" s="14">
        <f>I21/H21</f>
        <v>414.25</v>
      </c>
      <c r="O21" s="38">
        <v>8</v>
      </c>
      <c r="P21" s="14">
        <v>4820</v>
      </c>
      <c r="Q21" s="14">
        <v>6829</v>
      </c>
      <c r="R21" s="14">
        <v>1121</v>
      </c>
      <c r="S21" s="14">
        <v>1457</v>
      </c>
      <c r="T21" s="64">
        <f>(P21/Q21*100)-100</f>
        <v>-29.4186557329038</v>
      </c>
      <c r="U21" s="75">
        <v>273129</v>
      </c>
      <c r="V21" s="14">
        <f>P21/O21</f>
        <v>602.5</v>
      </c>
      <c r="W21" s="75">
        <f>SUM(U21,P21)</f>
        <v>277949</v>
      </c>
      <c r="X21" s="75">
        <v>62201</v>
      </c>
      <c r="Y21" s="76">
        <f>SUM(X21,R21)</f>
        <v>63322</v>
      </c>
    </row>
    <row r="22" spans="1:25" ht="12.75">
      <c r="A22" s="72">
        <v>9</v>
      </c>
      <c r="B22" s="72" t="s">
        <v>50</v>
      </c>
      <c r="C22" s="4" t="s">
        <v>90</v>
      </c>
      <c r="D22" s="4" t="s">
        <v>91</v>
      </c>
      <c r="E22" s="15" t="s">
        <v>47</v>
      </c>
      <c r="F22" s="15" t="s">
        <v>48</v>
      </c>
      <c r="G22" s="37">
        <v>1</v>
      </c>
      <c r="H22" s="37">
        <v>2</v>
      </c>
      <c r="I22" s="24">
        <v>2955</v>
      </c>
      <c r="J22" s="24"/>
      <c r="K22" s="24">
        <v>553</v>
      </c>
      <c r="L22" s="24"/>
      <c r="M22" s="64"/>
      <c r="N22" s="14">
        <f>I22/H22</f>
        <v>1477.5</v>
      </c>
      <c r="O22" s="73">
        <v>2</v>
      </c>
      <c r="P22" s="14">
        <v>4038</v>
      </c>
      <c r="Q22" s="14"/>
      <c r="R22" s="14">
        <v>784</v>
      </c>
      <c r="S22" s="14"/>
      <c r="T22" s="64"/>
      <c r="U22" s="75"/>
      <c r="V22" s="14">
        <f>P22/O22</f>
        <v>2019</v>
      </c>
      <c r="W22" s="75">
        <v>4038</v>
      </c>
      <c r="X22" s="75"/>
      <c r="Y22" s="76">
        <v>784</v>
      </c>
    </row>
    <row r="23" spans="1:25" ht="12.75">
      <c r="A23" s="72">
        <v>10</v>
      </c>
      <c r="B23" s="72">
        <v>8</v>
      </c>
      <c r="C23" s="4" t="s">
        <v>70</v>
      </c>
      <c r="D23" s="4" t="s">
        <v>71</v>
      </c>
      <c r="E23" s="15" t="s">
        <v>47</v>
      </c>
      <c r="F23" s="15" t="s">
        <v>48</v>
      </c>
      <c r="G23" s="37">
        <v>5</v>
      </c>
      <c r="H23" s="37">
        <v>4</v>
      </c>
      <c r="I23" s="24">
        <v>2376</v>
      </c>
      <c r="J23" s="24">
        <v>4041</v>
      </c>
      <c r="K23" s="94">
        <v>458</v>
      </c>
      <c r="L23" s="94">
        <v>771</v>
      </c>
      <c r="M23" s="64">
        <f>(I23/J23*100)-100</f>
        <v>-41.202672605790646</v>
      </c>
      <c r="N23" s="14">
        <f>I23/H23</f>
        <v>594</v>
      </c>
      <c r="O23" s="73">
        <v>4</v>
      </c>
      <c r="P23" s="22">
        <v>3804</v>
      </c>
      <c r="Q23" s="22">
        <v>6246</v>
      </c>
      <c r="R23" s="22">
        <v>801</v>
      </c>
      <c r="S23" s="22">
        <v>1273</v>
      </c>
      <c r="T23" s="64">
        <f>(P23/Q23*100)-100</f>
        <v>-39.09702209414026</v>
      </c>
      <c r="U23" s="75">
        <v>33709</v>
      </c>
      <c r="V23" s="14">
        <f>P23/O23</f>
        <v>951</v>
      </c>
      <c r="W23" s="75">
        <f>SUM(U23,P23)</f>
        <v>37513</v>
      </c>
      <c r="X23" s="77">
        <v>7013</v>
      </c>
      <c r="Y23" s="76">
        <f>SUM(X23,R23)</f>
        <v>7814</v>
      </c>
    </row>
    <row r="24" spans="1:25" ht="12.75">
      <c r="A24" s="72">
        <v>11</v>
      </c>
      <c r="B24" s="72">
        <v>7</v>
      </c>
      <c r="C24" s="85" t="s">
        <v>56</v>
      </c>
      <c r="D24" s="85" t="s">
        <v>57</v>
      </c>
      <c r="E24" s="15" t="s">
        <v>49</v>
      </c>
      <c r="F24" s="15" t="s">
        <v>42</v>
      </c>
      <c r="G24" s="37">
        <v>14</v>
      </c>
      <c r="H24" s="37">
        <v>30</v>
      </c>
      <c r="I24" s="24">
        <v>2622</v>
      </c>
      <c r="J24" s="24">
        <v>4256</v>
      </c>
      <c r="K24" s="24">
        <v>596</v>
      </c>
      <c r="L24" s="24">
        <v>1045</v>
      </c>
      <c r="M24" s="64">
        <f>(I24/J24*100)-100</f>
        <v>-38.39285714285714</v>
      </c>
      <c r="N24" s="14">
        <f>I24/H24</f>
        <v>87.4</v>
      </c>
      <c r="O24" s="37">
        <v>30</v>
      </c>
      <c r="P24" s="14">
        <v>3255</v>
      </c>
      <c r="Q24" s="14">
        <v>6530</v>
      </c>
      <c r="R24" s="14">
        <v>783</v>
      </c>
      <c r="S24" s="14">
        <v>1739</v>
      </c>
      <c r="T24" s="64">
        <f>(P24/Q24*100)-100</f>
        <v>-50.153139356814705</v>
      </c>
      <c r="U24" s="92">
        <v>825199</v>
      </c>
      <c r="V24" s="14">
        <f>P24/O24</f>
        <v>108.5</v>
      </c>
      <c r="W24" s="75">
        <f>SUM(U24,P24)</f>
        <v>828454</v>
      </c>
      <c r="X24" s="77">
        <v>177285</v>
      </c>
      <c r="Y24" s="76">
        <f>SUM(X24,R24)</f>
        <v>178068</v>
      </c>
    </row>
    <row r="25" spans="1:25" ht="12.75" customHeight="1">
      <c r="A25" s="72">
        <v>12</v>
      </c>
      <c r="B25" s="72">
        <v>10</v>
      </c>
      <c r="C25" s="4" t="s">
        <v>65</v>
      </c>
      <c r="D25" s="4" t="s">
        <v>66</v>
      </c>
      <c r="E25" s="15" t="s">
        <v>52</v>
      </c>
      <c r="F25" s="15" t="s">
        <v>51</v>
      </c>
      <c r="G25" s="37">
        <v>6</v>
      </c>
      <c r="H25" s="37">
        <v>5</v>
      </c>
      <c r="I25" s="90">
        <v>2179</v>
      </c>
      <c r="J25" s="90">
        <v>4019</v>
      </c>
      <c r="K25" s="94">
        <v>480</v>
      </c>
      <c r="L25" s="94">
        <v>844</v>
      </c>
      <c r="M25" s="64">
        <f>(I25/J25*100)-100</f>
        <v>-45.782532968400105</v>
      </c>
      <c r="N25" s="14">
        <f>I25/H25</f>
        <v>435.8</v>
      </c>
      <c r="O25" s="73">
        <v>5</v>
      </c>
      <c r="P25" s="22">
        <v>2788</v>
      </c>
      <c r="Q25" s="22">
        <v>5154</v>
      </c>
      <c r="R25" s="90">
        <v>645</v>
      </c>
      <c r="S25" s="90">
        <v>1160</v>
      </c>
      <c r="T25" s="64">
        <f>(P25/Q25*100)-100</f>
        <v>-45.906092355452074</v>
      </c>
      <c r="U25" s="77">
        <v>49267</v>
      </c>
      <c r="V25" s="14">
        <f>P25/O25</f>
        <v>557.6</v>
      </c>
      <c r="W25" s="75">
        <f>SUM(U25,P25)</f>
        <v>52055</v>
      </c>
      <c r="X25" s="75">
        <v>11154</v>
      </c>
      <c r="Y25" s="76">
        <f>SUM(X25,R25)</f>
        <v>11799</v>
      </c>
    </row>
    <row r="26" spans="1:25" ht="12.75" customHeight="1">
      <c r="A26" s="72">
        <v>13</v>
      </c>
      <c r="B26" s="72">
        <v>16</v>
      </c>
      <c r="C26" s="4" t="s">
        <v>82</v>
      </c>
      <c r="D26" s="4" t="s">
        <v>83</v>
      </c>
      <c r="E26" s="15" t="s">
        <v>47</v>
      </c>
      <c r="F26" s="15" t="s">
        <v>48</v>
      </c>
      <c r="G26" s="37">
        <v>2</v>
      </c>
      <c r="H26" s="37">
        <v>1</v>
      </c>
      <c r="I26" s="14">
        <v>1491</v>
      </c>
      <c r="J26" s="14">
        <v>1440</v>
      </c>
      <c r="K26" s="14">
        <v>348</v>
      </c>
      <c r="L26" s="14">
        <v>312</v>
      </c>
      <c r="M26" s="64">
        <f>(I26/J26*100)-100</f>
        <v>3.5416666666666714</v>
      </c>
      <c r="N26" s="14">
        <f>I26/H26</f>
        <v>1491</v>
      </c>
      <c r="O26" s="38">
        <v>1</v>
      </c>
      <c r="P26" s="14">
        <v>2510</v>
      </c>
      <c r="Q26" s="14">
        <v>2099</v>
      </c>
      <c r="R26" s="14">
        <v>582</v>
      </c>
      <c r="S26" s="14">
        <v>652</v>
      </c>
      <c r="T26" s="64">
        <f>(P26/Q26*100)-100</f>
        <v>19.580752739399713</v>
      </c>
      <c r="U26" s="77">
        <v>2099</v>
      </c>
      <c r="V26" s="14">
        <f>P26/O26</f>
        <v>2510</v>
      </c>
      <c r="W26" s="75">
        <f>SUM(U26,P26)</f>
        <v>4609</v>
      </c>
      <c r="X26" s="75">
        <v>652</v>
      </c>
      <c r="Y26" s="76">
        <f>SUM(X26,R26)</f>
        <v>1234</v>
      </c>
    </row>
    <row r="27" spans="1:25" ht="12.75">
      <c r="A27" s="72">
        <v>14</v>
      </c>
      <c r="B27" s="72">
        <v>11</v>
      </c>
      <c r="C27" s="4" t="s">
        <v>61</v>
      </c>
      <c r="D27" s="4" t="s">
        <v>62</v>
      </c>
      <c r="E27" s="15" t="s">
        <v>47</v>
      </c>
      <c r="F27" s="15" t="s">
        <v>42</v>
      </c>
      <c r="G27" s="37">
        <v>8</v>
      </c>
      <c r="H27" s="37">
        <v>6</v>
      </c>
      <c r="I27" s="24">
        <v>1697</v>
      </c>
      <c r="J27" s="24">
        <v>3417</v>
      </c>
      <c r="K27" s="14">
        <v>352</v>
      </c>
      <c r="L27" s="14">
        <v>705</v>
      </c>
      <c r="M27" s="64">
        <f>(I27/J27*100)-100</f>
        <v>-50.33655253146034</v>
      </c>
      <c r="N27" s="14">
        <f>I27/H27</f>
        <v>282.8333333333333</v>
      </c>
      <c r="O27" s="73">
        <v>6</v>
      </c>
      <c r="P27" s="14">
        <v>2338</v>
      </c>
      <c r="Q27" s="14">
        <v>4696</v>
      </c>
      <c r="R27" s="14">
        <v>513</v>
      </c>
      <c r="S27" s="14">
        <v>1023</v>
      </c>
      <c r="T27" s="64">
        <f>(P27/Q27*100)-100</f>
        <v>-50.2129471890971</v>
      </c>
      <c r="U27" s="75">
        <v>139010</v>
      </c>
      <c r="V27" s="14">
        <f>P27/O27</f>
        <v>389.6666666666667</v>
      </c>
      <c r="W27" s="75">
        <f>SUM(U27,P27)</f>
        <v>141348</v>
      </c>
      <c r="X27" s="77">
        <v>30867</v>
      </c>
      <c r="Y27" s="76">
        <f>SUM(X27,R27)</f>
        <v>31380</v>
      </c>
    </row>
    <row r="28" spans="1:25" ht="12.75">
      <c r="A28" s="72">
        <v>15</v>
      </c>
      <c r="B28" s="72">
        <v>12</v>
      </c>
      <c r="C28" s="4" t="s">
        <v>76</v>
      </c>
      <c r="D28" s="4" t="s">
        <v>77</v>
      </c>
      <c r="E28" s="15" t="s">
        <v>52</v>
      </c>
      <c r="F28" s="15" t="s">
        <v>51</v>
      </c>
      <c r="G28" s="37">
        <v>4</v>
      </c>
      <c r="H28" s="37">
        <v>10</v>
      </c>
      <c r="I28" s="24">
        <v>1654</v>
      </c>
      <c r="J28" s="24">
        <v>3203</v>
      </c>
      <c r="K28" s="22">
        <v>333</v>
      </c>
      <c r="L28" s="22">
        <v>630</v>
      </c>
      <c r="M28" s="64">
        <f>(I28/J28*100)-100</f>
        <v>-48.36091164533251</v>
      </c>
      <c r="N28" s="14">
        <f>I28/H28</f>
        <v>165.4</v>
      </c>
      <c r="O28" s="37">
        <v>10</v>
      </c>
      <c r="P28" s="22">
        <v>2100</v>
      </c>
      <c r="Q28" s="22">
        <v>4392</v>
      </c>
      <c r="R28" s="22">
        <v>458</v>
      </c>
      <c r="S28" s="22">
        <v>974</v>
      </c>
      <c r="T28" s="64">
        <f>(P28/Q28*100)-100</f>
        <v>-52.18579234972678</v>
      </c>
      <c r="U28" s="75">
        <v>26050</v>
      </c>
      <c r="V28" s="14">
        <f>P28/O28</f>
        <v>210</v>
      </c>
      <c r="W28" s="75">
        <f>SUM(U28,P28)</f>
        <v>28150</v>
      </c>
      <c r="X28" s="77">
        <v>5814</v>
      </c>
      <c r="Y28" s="76">
        <f>SUM(X28,R28)</f>
        <v>6272</v>
      </c>
    </row>
    <row r="29" spans="1:25" ht="12.75">
      <c r="A29" s="72">
        <v>16</v>
      </c>
      <c r="B29" s="72">
        <v>13</v>
      </c>
      <c r="C29" s="4" t="s">
        <v>53</v>
      </c>
      <c r="D29" s="4" t="s">
        <v>54</v>
      </c>
      <c r="E29" s="15" t="s">
        <v>47</v>
      </c>
      <c r="F29" s="15" t="s">
        <v>42</v>
      </c>
      <c r="G29" s="37">
        <v>22</v>
      </c>
      <c r="H29" s="37">
        <v>4</v>
      </c>
      <c r="I29" s="24">
        <v>1143</v>
      </c>
      <c r="J29" s="24">
        <v>3389</v>
      </c>
      <c r="K29" s="24">
        <v>275</v>
      </c>
      <c r="L29" s="24">
        <v>860</v>
      </c>
      <c r="M29" s="64">
        <f>(I29/J29*100)-100</f>
        <v>-66.27323694305105</v>
      </c>
      <c r="N29" s="14">
        <f>I29/H29</f>
        <v>285.75</v>
      </c>
      <c r="O29" s="73">
        <v>4</v>
      </c>
      <c r="P29" s="14">
        <v>2093</v>
      </c>
      <c r="Q29" s="14">
        <v>3893</v>
      </c>
      <c r="R29" s="14">
        <v>528</v>
      </c>
      <c r="S29" s="14">
        <v>988</v>
      </c>
      <c r="T29" s="64">
        <f>(P29/Q29*100)-100</f>
        <v>-46.23683534549191</v>
      </c>
      <c r="U29" s="75">
        <v>88158</v>
      </c>
      <c r="V29" s="14">
        <f>P29/O29</f>
        <v>523.25</v>
      </c>
      <c r="W29" s="75">
        <f>SUM(U29,P29)</f>
        <v>90251</v>
      </c>
      <c r="X29" s="77">
        <v>18998</v>
      </c>
      <c r="Y29" s="76">
        <f>SUM(X29,R29)</f>
        <v>19526</v>
      </c>
    </row>
    <row r="30" spans="1:25" ht="12.75">
      <c r="A30" s="72">
        <v>17</v>
      </c>
      <c r="B30" s="72">
        <v>9</v>
      </c>
      <c r="C30" s="4" t="s">
        <v>67</v>
      </c>
      <c r="D30" s="4" t="s">
        <v>68</v>
      </c>
      <c r="E30" s="15" t="s">
        <v>47</v>
      </c>
      <c r="F30" s="15" t="s">
        <v>42</v>
      </c>
      <c r="G30" s="37">
        <v>6</v>
      </c>
      <c r="H30" s="37">
        <v>10</v>
      </c>
      <c r="I30" s="24">
        <v>1215</v>
      </c>
      <c r="J30" s="24">
        <v>4140</v>
      </c>
      <c r="K30" s="93">
        <v>240</v>
      </c>
      <c r="L30" s="93">
        <v>742</v>
      </c>
      <c r="M30" s="64">
        <f>(I30/J30*100)-100</f>
        <v>-70.65217391304347</v>
      </c>
      <c r="N30" s="14">
        <f>I30/H30</f>
        <v>121.5</v>
      </c>
      <c r="O30" s="38">
        <v>10</v>
      </c>
      <c r="P30" s="14">
        <v>1718</v>
      </c>
      <c r="Q30" s="14">
        <v>6147</v>
      </c>
      <c r="R30" s="14">
        <v>358</v>
      </c>
      <c r="S30" s="14">
        <v>1243</v>
      </c>
      <c r="T30" s="64">
        <f>(P30/Q30*100)-100</f>
        <v>-72.05140719049943</v>
      </c>
      <c r="U30" s="75">
        <v>96443</v>
      </c>
      <c r="V30" s="14">
        <f>P30/O30</f>
        <v>171.8</v>
      </c>
      <c r="W30" s="75">
        <f>SUM(U30,P30)</f>
        <v>98161</v>
      </c>
      <c r="X30" s="75">
        <v>19416</v>
      </c>
      <c r="Y30" s="76">
        <f>SUM(X30,R30)</f>
        <v>19774</v>
      </c>
    </row>
    <row r="31" spans="1:25" ht="12.75">
      <c r="A31" s="72">
        <v>18</v>
      </c>
      <c r="B31" s="72">
        <v>14</v>
      </c>
      <c r="C31" s="98" t="s">
        <v>63</v>
      </c>
      <c r="D31" s="4" t="s">
        <v>64</v>
      </c>
      <c r="E31" s="15" t="s">
        <v>46</v>
      </c>
      <c r="F31" s="15" t="s">
        <v>36</v>
      </c>
      <c r="G31" s="37">
        <v>7</v>
      </c>
      <c r="H31" s="37">
        <v>8</v>
      </c>
      <c r="I31" s="24">
        <v>1016</v>
      </c>
      <c r="J31" s="24">
        <v>2480</v>
      </c>
      <c r="K31" s="24">
        <v>203</v>
      </c>
      <c r="L31" s="24">
        <v>492</v>
      </c>
      <c r="M31" s="64">
        <f>(I31/J31*100)-100</f>
        <v>-59.03225806451613</v>
      </c>
      <c r="N31" s="14">
        <f>I31/H31</f>
        <v>127</v>
      </c>
      <c r="O31" s="73">
        <v>8</v>
      </c>
      <c r="P31" s="22">
        <v>1501</v>
      </c>
      <c r="Q31" s="22">
        <v>3597</v>
      </c>
      <c r="R31" s="22">
        <v>319</v>
      </c>
      <c r="S31" s="22">
        <v>770</v>
      </c>
      <c r="T31" s="64">
        <f>(P31/Q31*100)-100</f>
        <v>-58.270781206561026</v>
      </c>
      <c r="U31" s="91">
        <v>69394</v>
      </c>
      <c r="V31" s="14">
        <f>P31/O31</f>
        <v>187.625</v>
      </c>
      <c r="W31" s="75">
        <f>SUM(U31,P31)</f>
        <v>70895</v>
      </c>
      <c r="X31" s="75">
        <v>14646</v>
      </c>
      <c r="Y31" s="76">
        <f>SUM(X31,R31)</f>
        <v>14965</v>
      </c>
    </row>
    <row r="32" spans="1:25" ht="12.75">
      <c r="A32" s="72">
        <v>19</v>
      </c>
      <c r="B32" s="72">
        <v>15</v>
      </c>
      <c r="C32" s="4">
        <v>360</v>
      </c>
      <c r="D32" s="4">
        <v>360</v>
      </c>
      <c r="E32" s="15" t="s">
        <v>47</v>
      </c>
      <c r="F32" s="15" t="s">
        <v>48</v>
      </c>
      <c r="G32" s="37">
        <v>2</v>
      </c>
      <c r="H32" s="37">
        <v>1</v>
      </c>
      <c r="I32" s="14">
        <v>608</v>
      </c>
      <c r="J32" s="14">
        <v>1789</v>
      </c>
      <c r="K32" s="93">
        <v>120</v>
      </c>
      <c r="L32" s="93">
        <v>336</v>
      </c>
      <c r="M32" s="64">
        <f>(I32/J32*100)-100</f>
        <v>-66.0145332588038</v>
      </c>
      <c r="N32" s="14">
        <f>I32/H32</f>
        <v>608</v>
      </c>
      <c r="O32" s="73">
        <v>1</v>
      </c>
      <c r="P32" s="74">
        <v>989</v>
      </c>
      <c r="Q32" s="74">
        <v>2356</v>
      </c>
      <c r="R32" s="74">
        <v>200</v>
      </c>
      <c r="S32" s="74">
        <v>452</v>
      </c>
      <c r="T32" s="64">
        <f>(P32/Q32*100)-100</f>
        <v>-58.02207130730051</v>
      </c>
      <c r="U32" s="91">
        <v>2356</v>
      </c>
      <c r="V32" s="14">
        <f>P32/O32</f>
        <v>989</v>
      </c>
      <c r="W32" s="75">
        <f>SUM(U32,P32)</f>
        <v>3345</v>
      </c>
      <c r="X32" s="75">
        <v>452</v>
      </c>
      <c r="Y32" s="76">
        <f>SUM(X32,R32)</f>
        <v>652</v>
      </c>
    </row>
    <row r="33" spans="1:25" ht="13.5" thickBot="1">
      <c r="A33" s="72">
        <v>20</v>
      </c>
      <c r="B33" s="72">
        <v>18</v>
      </c>
      <c r="C33" s="4" t="s">
        <v>69</v>
      </c>
      <c r="D33" s="4" t="s">
        <v>69</v>
      </c>
      <c r="E33" s="15" t="s">
        <v>46</v>
      </c>
      <c r="F33" s="15" t="s">
        <v>36</v>
      </c>
      <c r="G33" s="37">
        <v>6</v>
      </c>
      <c r="H33" s="37">
        <v>10</v>
      </c>
      <c r="I33" s="14">
        <v>456</v>
      </c>
      <c r="J33" s="14">
        <v>913</v>
      </c>
      <c r="K33" s="14">
        <v>96</v>
      </c>
      <c r="L33" s="14">
        <v>200</v>
      </c>
      <c r="M33" s="64">
        <f>(I33/J33*100)-100</f>
        <v>-50.05476451259584</v>
      </c>
      <c r="N33" s="14">
        <f>I33/H33</f>
        <v>45.6</v>
      </c>
      <c r="O33" s="38">
        <v>10</v>
      </c>
      <c r="P33" s="14">
        <v>693</v>
      </c>
      <c r="Q33" s="14">
        <v>1002</v>
      </c>
      <c r="R33" s="14">
        <v>176</v>
      </c>
      <c r="S33" s="14">
        <v>218</v>
      </c>
      <c r="T33" s="64">
        <f>(P33/Q33*100)-100</f>
        <v>-30.83832335329342</v>
      </c>
      <c r="U33" s="88">
        <v>15798</v>
      </c>
      <c r="V33" s="14">
        <f>P33/O33</f>
        <v>69.3</v>
      </c>
      <c r="W33" s="75">
        <f>SUM(U33,P33)</f>
        <v>16491</v>
      </c>
      <c r="X33" s="88">
        <v>3321</v>
      </c>
      <c r="Y33" s="76">
        <f>SUM(X33,R33)</f>
        <v>3497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173</v>
      </c>
      <c r="I34" s="31">
        <f>SUM(I14:I33)</f>
        <v>97029</v>
      </c>
      <c r="J34" s="31">
        <v>232940</v>
      </c>
      <c r="K34" s="31">
        <f>SUM(K14:K33)</f>
        <v>19656</v>
      </c>
      <c r="L34" s="31">
        <v>44683</v>
      </c>
      <c r="M34" s="68">
        <f>(I34/J34*100)-100</f>
        <v>-58.3459259895252</v>
      </c>
      <c r="N34" s="32">
        <f>I34/H34</f>
        <v>560.8612716763006</v>
      </c>
      <c r="O34" s="34">
        <f>SUM(O14:O33)</f>
        <v>173</v>
      </c>
      <c r="P34" s="31">
        <f>SUM(P14:P33)</f>
        <v>145405</v>
      </c>
      <c r="Q34" s="31">
        <v>348995</v>
      </c>
      <c r="R34" s="31">
        <f>SUM(R14:R33)</f>
        <v>32522</v>
      </c>
      <c r="S34" s="31">
        <v>70166</v>
      </c>
      <c r="T34" s="68">
        <f>(P34/Q34*100)-100</f>
        <v>-58.33607931345721</v>
      </c>
      <c r="U34" s="78">
        <f>SUM(U14:U33)</f>
        <v>2283928</v>
      </c>
      <c r="V34" s="95">
        <f>P34/O34</f>
        <v>840.4913294797688</v>
      </c>
      <c r="W34" s="97">
        <f>SUM(U34,P34)</f>
        <v>2429333</v>
      </c>
      <c r="X34" s="96">
        <f>SUM(X14:X33)</f>
        <v>498589</v>
      </c>
      <c r="Y34" s="35">
        <f>SUM(Y14:Y33)</f>
        <v>531111</v>
      </c>
    </row>
    <row r="35" spans="9:12" ht="12.75">
      <c r="I35" s="23"/>
      <c r="J35" s="23"/>
      <c r="K35" s="23"/>
      <c r="L35" s="23"/>
    </row>
    <row r="36" ht="12.75">
      <c r="Y36" s="87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05 - Oct</v>
      </c>
      <c r="L4" s="20"/>
      <c r="M4" s="62" t="str">
        <f>'WEEKLY COMPETITIVE REPORT'!M4</f>
        <v>07 - Oct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6"/>
      <c r="F5" s="8"/>
      <c r="G5" s="3" t="s">
        <v>4</v>
      </c>
      <c r="H5" s="7"/>
      <c r="I5" s="7"/>
      <c r="J5" s="7"/>
      <c r="K5" s="67" t="str">
        <f>'WEEKLY COMPETITIVE REPORT'!K5</f>
        <v>04 - Oct</v>
      </c>
      <c r="L5" s="7"/>
      <c r="M5" s="63" t="str">
        <f>'WEEKLY COMPETITIVE REPORT'!M5</f>
        <v>10 - Oct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41193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SHANGHAI GYPSY</v>
      </c>
      <c r="D14" s="4" t="str">
        <f>'WEEKLY COMPETITIVE REPORT'!D14</f>
        <v>ŠANGHAJ</v>
      </c>
      <c r="E14" s="4" t="str">
        <f>'WEEKLY COMPETITIVE REPORT'!E14</f>
        <v>IND</v>
      </c>
      <c r="F14" s="4" t="str">
        <f>'WEEKLY COMPETITIVE REPORT'!F14</f>
        <v>KZC</v>
      </c>
      <c r="G14" s="37">
        <f>'WEEKLY COMPETITIVE REPORT'!G14</f>
        <v>1</v>
      </c>
      <c r="H14" s="37">
        <f>'WEEKLY COMPETITIVE REPORT'!H14</f>
        <v>13</v>
      </c>
      <c r="I14" s="14">
        <f>'WEEKLY COMPETITIVE REPORT'!I14/Y4</f>
        <v>25889.220069547937</v>
      </c>
      <c r="J14" s="14">
        <f>'WEEKLY COMPETITIVE REPORT'!J14/Y4</f>
        <v>0</v>
      </c>
      <c r="K14" s="22">
        <f>'WEEKLY COMPETITIVE REPORT'!K14</f>
        <v>4275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1991.4784668883028</v>
      </c>
      <c r="O14" s="37">
        <f>'WEEKLY COMPETITIVE REPORT'!O14</f>
        <v>13</v>
      </c>
      <c r="P14" s="14">
        <f>'WEEKLY COMPETITIVE REPORT'!P14/Y4</f>
        <v>44582.71236959761</v>
      </c>
      <c r="Q14" s="14">
        <f>'WEEKLY COMPETITIVE REPORT'!Q14/Y4</f>
        <v>0</v>
      </c>
      <c r="R14" s="22">
        <f>'WEEKLY COMPETITIVE REPORT'!R14</f>
        <v>8443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849.478390461997</v>
      </c>
      <c r="V14" s="14">
        <f aca="true" t="shared" si="1" ref="V14:V20">P14/O14</f>
        <v>3429.43941304597</v>
      </c>
      <c r="W14" s="25">
        <f aca="true" t="shared" si="2" ref="W14:W20">P14+U14</f>
        <v>45432.19076005961</v>
      </c>
      <c r="X14" s="22">
        <f>'WEEKLY COMPETITIVE REPORT'!X14</f>
        <v>1288</v>
      </c>
      <c r="Y14" s="56">
        <f>'WEEKLY COMPETITIVE REPORT'!Y14</f>
        <v>9731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TAKEN 2</v>
      </c>
      <c r="D15" s="4" t="str">
        <f>'WEEKLY COMPETITIVE REPORT'!D15</f>
        <v>UGRABLJENA 2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5</v>
      </c>
      <c r="I15" s="14">
        <f>'WEEKLY COMPETITIVE REPORT'!I15/Y4</f>
        <v>18235.221063089914</v>
      </c>
      <c r="J15" s="14">
        <f>'WEEKLY COMPETITIVE REPORT'!J15/Y4</f>
        <v>0</v>
      </c>
      <c r="K15" s="22">
        <f>'WEEKLY COMPETITIVE REPORT'!K15</f>
        <v>2873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3647.044212617983</v>
      </c>
      <c r="O15" s="37">
        <f>'WEEKLY COMPETITIVE REPORT'!O15</f>
        <v>5</v>
      </c>
      <c r="P15" s="14">
        <f>'WEEKLY COMPETITIVE REPORT'!P15/Y4</f>
        <v>29601.34128166915</v>
      </c>
      <c r="Q15" s="14">
        <f>'WEEKLY COMPETITIVE REPORT'!Q15/Y4</f>
        <v>0</v>
      </c>
      <c r="R15" s="22">
        <f>'WEEKLY COMPETITIVE REPORT'!R15</f>
        <v>5265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5920.268256333829</v>
      </c>
      <c r="W15" s="25">
        <f t="shared" si="2"/>
        <v>29601.34128166915</v>
      </c>
      <c r="X15" s="22">
        <f>'WEEKLY COMPETITIVE REPORT'!X15</f>
        <v>0</v>
      </c>
      <c r="Y15" s="56">
        <f>'WEEKLY COMPETITIVE REPORT'!Y15</f>
        <v>5265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BRAVE</v>
      </c>
      <c r="D16" s="4" t="str">
        <f>'WEEKLY COMPETITIVE REPORT'!D16</f>
        <v>POGUM</v>
      </c>
      <c r="E16" s="4" t="str">
        <f>'WEEKLY COMPETITIVE REPORT'!E16</f>
        <v>BVI</v>
      </c>
      <c r="F16" s="4" t="str">
        <f>'WEEKLY COMPETITIVE REPORT'!F16</f>
        <v>CENEX</v>
      </c>
      <c r="G16" s="37">
        <f>'WEEKLY COMPETITIVE REPORT'!G16</f>
        <v>3</v>
      </c>
      <c r="H16" s="37">
        <f>'WEEKLY COMPETITIVE REPORT'!H16</f>
        <v>17</v>
      </c>
      <c r="I16" s="14">
        <f>'WEEKLY COMPETITIVE REPORT'!I16/Y4</f>
        <v>19684.55042225534</v>
      </c>
      <c r="J16" s="14">
        <f>'WEEKLY COMPETITIVE REPORT'!J16/Y4</f>
        <v>25059.61251862891</v>
      </c>
      <c r="K16" s="22">
        <f>'WEEKLY COMPETITIVE REPORT'!K16</f>
        <v>3228</v>
      </c>
      <c r="L16" s="22">
        <f>'WEEKLY COMPETITIVE REPORT'!L16</f>
        <v>3927</v>
      </c>
      <c r="M16" s="64">
        <f>'WEEKLY COMPETITIVE REPORT'!M16</f>
        <v>-21.449102983447318</v>
      </c>
      <c r="N16" s="14">
        <f t="shared" si="0"/>
        <v>1157.9147307209023</v>
      </c>
      <c r="O16" s="37">
        <f>'WEEKLY COMPETITIVE REPORT'!O16</f>
        <v>17</v>
      </c>
      <c r="P16" s="14">
        <f>'WEEKLY COMPETITIVE REPORT'!P16/Y4</f>
        <v>25117.983109786386</v>
      </c>
      <c r="Q16" s="14">
        <f>'WEEKLY COMPETITIVE REPORT'!Q16/Y4</f>
        <v>33719.572776949826</v>
      </c>
      <c r="R16" s="22">
        <f>'WEEKLY COMPETITIVE REPORT'!R16</f>
        <v>4406</v>
      </c>
      <c r="S16" s="22">
        <f>'WEEKLY COMPETITIVE REPORT'!S16</f>
        <v>5728</v>
      </c>
      <c r="T16" s="64">
        <f>'WEEKLY COMPETITIVE REPORT'!T16</f>
        <v>-25.50918934845862</v>
      </c>
      <c r="U16" s="14">
        <f>'WEEKLY COMPETITIVE REPORT'!U16/Y4</f>
        <v>74138.10233482365</v>
      </c>
      <c r="V16" s="14">
        <f t="shared" si="1"/>
        <v>1477.5284182227285</v>
      </c>
      <c r="W16" s="25">
        <f t="shared" si="2"/>
        <v>99256.08544461004</v>
      </c>
      <c r="X16" s="22">
        <f>'WEEKLY COMPETITIVE REPORT'!X16</f>
        <v>13381</v>
      </c>
      <c r="Y16" s="56">
        <f>'WEEKLY COMPETITIVE REPORT'!Y16</f>
        <v>17787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SAVAGES</v>
      </c>
      <c r="D17" s="4" t="str">
        <f>'WEEKLY COMPETITIVE REPORT'!D17</f>
        <v>DIVJAKI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2</v>
      </c>
      <c r="H17" s="37">
        <f>'WEEKLY COMPETITIVE REPORT'!H17</f>
        <v>7</v>
      </c>
      <c r="I17" s="14">
        <f>'WEEKLY COMPETITIVE REPORT'!I17/Y4</f>
        <v>8145.802285146548</v>
      </c>
      <c r="J17" s="14">
        <f>'WEEKLY COMPETITIVE REPORT'!J17/Y4</f>
        <v>13861.152508693493</v>
      </c>
      <c r="K17" s="22">
        <f>'WEEKLY COMPETITIVE REPORT'!K17</f>
        <v>1243</v>
      </c>
      <c r="L17" s="22">
        <f>'WEEKLY COMPETITIVE REPORT'!L17</f>
        <v>2123</v>
      </c>
      <c r="M17" s="64">
        <f>'WEEKLY COMPETITIVE REPORT'!M17</f>
        <v>-41.23286443867037</v>
      </c>
      <c r="N17" s="14">
        <f t="shared" si="0"/>
        <v>1163.686040735221</v>
      </c>
      <c r="O17" s="37">
        <f>'WEEKLY COMPETITIVE REPORT'!O17</f>
        <v>7</v>
      </c>
      <c r="P17" s="14">
        <f>'WEEKLY COMPETITIVE REPORT'!P17/Y4</f>
        <v>12033.035270740189</v>
      </c>
      <c r="Q17" s="14">
        <f>'WEEKLY COMPETITIVE REPORT'!Q17/Y4</f>
        <v>20269.498261301538</v>
      </c>
      <c r="R17" s="22">
        <f>'WEEKLY COMPETITIVE REPORT'!R17</f>
        <v>2075</v>
      </c>
      <c r="S17" s="22">
        <f>'WEEKLY COMPETITIVE REPORT'!S17</f>
        <v>3550</v>
      </c>
      <c r="T17" s="64">
        <f>'WEEKLY COMPETITIVE REPORT'!T17</f>
        <v>-40.63476502665277</v>
      </c>
      <c r="U17" s="14">
        <f>'WEEKLY COMPETITIVE REPORT'!U17/Y4</f>
        <v>36241.927471435665</v>
      </c>
      <c r="V17" s="14">
        <f t="shared" si="1"/>
        <v>1719.0050386771698</v>
      </c>
      <c r="W17" s="25">
        <f t="shared" si="2"/>
        <v>48274.962742175856</v>
      </c>
      <c r="X17" s="22">
        <f>'WEEKLY COMPETITIVE REPORT'!X17</f>
        <v>6710</v>
      </c>
      <c r="Y17" s="56">
        <f>'WEEKLY COMPETITIVE REPORT'!Y17</f>
        <v>8785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GREAT HOPE SPRINGS</v>
      </c>
      <c r="D18" s="4" t="str">
        <f>'WEEKLY COMPETITIVE REPORT'!D18</f>
        <v>KAKO ZAČINITI ZAKON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5</v>
      </c>
      <c r="H18" s="37">
        <f>'WEEKLY COMPETITIVE REPORT'!H18</f>
        <v>3</v>
      </c>
      <c r="I18" s="14">
        <f>'WEEKLY COMPETITIVE REPORT'!I18/Y4</f>
        <v>6980.87431693989</v>
      </c>
      <c r="J18" s="14">
        <f>'WEEKLY COMPETITIVE REPORT'!J18/Y4</f>
        <v>8775.459513164431</v>
      </c>
      <c r="K18" s="22">
        <f>'WEEKLY COMPETITIVE REPORT'!K18</f>
        <v>1057</v>
      </c>
      <c r="L18" s="22">
        <f>'WEEKLY COMPETITIVE REPORT'!L18</f>
        <v>1352</v>
      </c>
      <c r="M18" s="64">
        <f>'WEEKLY COMPETITIVE REPORT'!M18</f>
        <v>-20.450042456835547</v>
      </c>
      <c r="N18" s="14">
        <f t="shared" si="0"/>
        <v>2326.95810564663</v>
      </c>
      <c r="O18" s="37">
        <f>'WEEKLY COMPETITIVE REPORT'!O18</f>
        <v>3</v>
      </c>
      <c r="P18" s="14">
        <f>'WEEKLY COMPETITIVE REPORT'!P18/Y4</f>
        <v>10263.288623944361</v>
      </c>
      <c r="Q18" s="14">
        <f>'WEEKLY COMPETITIVE REPORT'!Q18/Y4</f>
        <v>12950.819672131147</v>
      </c>
      <c r="R18" s="22">
        <f>'WEEKLY COMPETITIVE REPORT'!R18</f>
        <v>1699</v>
      </c>
      <c r="S18" s="22">
        <f>'WEEKLY COMPETITIVE REPORT'!S18</f>
        <v>2154</v>
      </c>
      <c r="T18" s="64">
        <f>'WEEKLY COMPETITIVE REPORT'!T18</f>
        <v>-20.7518220176448</v>
      </c>
      <c r="U18" s="14">
        <f>'WEEKLY COMPETITIVE REPORT'!U18/Y4</f>
        <v>53725.782414307</v>
      </c>
      <c r="V18" s="14">
        <f t="shared" si="1"/>
        <v>3421.096207981454</v>
      </c>
      <c r="W18" s="25">
        <f t="shared" si="2"/>
        <v>63989.071038251364</v>
      </c>
      <c r="X18" s="22">
        <f>'WEEKLY COMPETITIVE REPORT'!X18</f>
        <v>9010</v>
      </c>
      <c r="Y18" s="56">
        <f>'WEEKLY COMPETITIVE REPORT'!Y18</f>
        <v>10709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MADAGASCAR 3</v>
      </c>
      <c r="D19" s="4" t="str">
        <f>'WEEKLY COMPETITIVE REPORT'!D19</f>
        <v>MADAGASKAR 3</v>
      </c>
      <c r="E19" s="4" t="str">
        <f>'WEEKLY COMPETITIVE REPORT'!E19</f>
        <v>PAR</v>
      </c>
      <c r="F19" s="4" t="str">
        <f>'WEEKLY COMPETITIVE REPORT'!F19</f>
        <v>Karantanija</v>
      </c>
      <c r="G19" s="37">
        <f>'WEEKLY COMPETITIVE REPORT'!G19</f>
        <v>9</v>
      </c>
      <c r="H19" s="37">
        <f>'WEEKLY COMPETITIVE REPORT'!H19</f>
        <v>22</v>
      </c>
      <c r="I19" s="14">
        <f>'WEEKLY COMPETITIVE REPORT'!I19/Y4</f>
        <v>7278.936910084451</v>
      </c>
      <c r="J19" s="14">
        <f>'WEEKLY COMPETITIVE REPORT'!J19/Y4</f>
        <v>12769.49826130154</v>
      </c>
      <c r="K19" s="22">
        <f>'WEEKLY COMPETITIVE REPORT'!K19</f>
        <v>1194</v>
      </c>
      <c r="L19" s="22">
        <f>'WEEKLY COMPETITIVE REPORT'!L19</f>
        <v>2060</v>
      </c>
      <c r="M19" s="64">
        <f>'WEEKLY COMPETITIVE REPORT'!M19</f>
        <v>-42.997471309083835</v>
      </c>
      <c r="N19" s="14">
        <f t="shared" si="0"/>
        <v>330.8607686402023</v>
      </c>
      <c r="O19" s="37">
        <f>'WEEKLY COMPETITIVE REPORT'!O19</f>
        <v>22</v>
      </c>
      <c r="P19" s="14">
        <f>'WEEKLY COMPETITIVE REPORT'!P19/Y4</f>
        <v>10034.773969200198</v>
      </c>
      <c r="Q19" s="14">
        <f>'WEEKLY COMPETITIVE REPORT'!Q19/Y4</f>
        <v>15524.093392945852</v>
      </c>
      <c r="R19" s="22">
        <f>'WEEKLY COMPETITIVE REPORT'!R19</f>
        <v>1841</v>
      </c>
      <c r="S19" s="22">
        <f>'WEEKLY COMPETITIVE REPORT'!S19</f>
        <v>2634</v>
      </c>
      <c r="T19" s="64">
        <f>'WEEKLY COMPETITIVE REPORT'!T19</f>
        <v>-35.36</v>
      </c>
      <c r="U19" s="14">
        <f>'WEEKLY COMPETITIVE REPORT'!U19/Y4</f>
        <v>609197.7148534525</v>
      </c>
      <c r="V19" s="14">
        <f t="shared" si="1"/>
        <v>456.1260895090999</v>
      </c>
      <c r="W19" s="25">
        <f t="shared" si="2"/>
        <v>619232.4888226527</v>
      </c>
      <c r="X19" s="22">
        <f>'WEEKLY COMPETITIVE REPORT'!X19</f>
        <v>107299</v>
      </c>
      <c r="Y19" s="56">
        <f>'WEEKLY COMPETITIVE REPORT'!Y19</f>
        <v>109140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THE WATCH</v>
      </c>
      <c r="D20" s="4" t="str">
        <f>'WEEKLY COMPETITIVE REPORT'!D20</f>
        <v>STRAŽA</v>
      </c>
      <c r="E20" s="4" t="str">
        <f>'WEEKLY COMPETITIVE REPORT'!E20</f>
        <v>FOX</v>
      </c>
      <c r="F20" s="4" t="str">
        <f>'WEEKLY COMPETITIVE REPORT'!F20</f>
        <v>Blitz</v>
      </c>
      <c r="G20" s="37">
        <f>'WEEKLY COMPETITIVE REPORT'!G20</f>
        <v>4</v>
      </c>
      <c r="H20" s="37">
        <f>'WEEKLY COMPETITIVE REPORT'!H20</f>
        <v>7</v>
      </c>
      <c r="I20" s="14">
        <f>'WEEKLY COMPETITIVE REPORT'!I20/Y4</f>
        <v>6064.331843020367</v>
      </c>
      <c r="J20" s="14">
        <f>'WEEKLY COMPETITIVE REPORT'!J20/Y4</f>
        <v>7548.4351713859905</v>
      </c>
      <c r="K20" s="22">
        <f>'WEEKLY COMPETITIVE REPORT'!K20</f>
        <v>977</v>
      </c>
      <c r="L20" s="22">
        <f>'WEEKLY COMPETITIVE REPORT'!L20</f>
        <v>1206</v>
      </c>
      <c r="M20" s="64">
        <f>'WEEKLY COMPETITIVE REPORT'!M20</f>
        <v>-19.661072721289898</v>
      </c>
      <c r="N20" s="14">
        <f t="shared" si="0"/>
        <v>866.333120431481</v>
      </c>
      <c r="O20" s="37">
        <f>'WEEKLY COMPETITIVE REPORT'!O20</f>
        <v>7</v>
      </c>
      <c r="P20" s="14">
        <f>'WEEKLY COMPETITIVE REPORT'!P20/Y4</f>
        <v>8404.123199205165</v>
      </c>
      <c r="Q20" s="14">
        <f>'WEEKLY COMPETITIVE REPORT'!Q20/Y4</f>
        <v>11136.363636363636</v>
      </c>
      <c r="R20" s="22">
        <f>'WEEKLY COMPETITIVE REPORT'!R20</f>
        <v>1525</v>
      </c>
      <c r="S20" s="22">
        <f>'WEEKLY COMPETITIVE REPORT'!S20</f>
        <v>2025</v>
      </c>
      <c r="T20" s="64">
        <f>'WEEKLY COMPETITIVE REPORT'!T20</f>
        <v>-24.534403925504634</v>
      </c>
      <c r="U20" s="14">
        <f>'WEEKLY COMPETITIVE REPORT'!U20/Y4</f>
        <v>49637.35717834078</v>
      </c>
      <c r="V20" s="14">
        <f t="shared" si="1"/>
        <v>1200.5890284578807</v>
      </c>
      <c r="W20" s="25">
        <f t="shared" si="2"/>
        <v>58041.480377545944</v>
      </c>
      <c r="X20" s="22">
        <f>'WEEKLY COMPETITIVE REPORT'!X20</f>
        <v>9082</v>
      </c>
      <c r="Y20" s="56">
        <f>'WEEKLY COMPETITIVE REPORT'!Y20</f>
        <v>10607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TED</v>
      </c>
      <c r="D21" s="4" t="str">
        <f>'WEEKLY COMPETITIVE REPORT'!D21</f>
        <v>TED</v>
      </c>
      <c r="E21" s="4" t="str">
        <f>'WEEKLY COMPETITIVE REPORT'!E21</f>
        <v>UNI</v>
      </c>
      <c r="F21" s="4" t="str">
        <f>'WEEKLY COMPETITIVE REPORT'!F21</f>
        <v>Karantanija</v>
      </c>
      <c r="G21" s="37">
        <f>'WEEKLY COMPETITIVE REPORT'!G21</f>
        <v>10</v>
      </c>
      <c r="H21" s="37">
        <f>'WEEKLY COMPETITIVE REPORT'!H21</f>
        <v>8</v>
      </c>
      <c r="I21" s="14">
        <f>'WEEKLY COMPETITIVE REPORT'!I21/Y4</f>
        <v>4115.747640337804</v>
      </c>
      <c r="J21" s="14">
        <f>'WEEKLY COMPETITIVE REPORT'!J21/Y4</f>
        <v>6744.908097367113</v>
      </c>
      <c r="K21" s="22">
        <f>'WEEKLY COMPETITIVE REPORT'!K21</f>
        <v>755</v>
      </c>
      <c r="L21" s="22">
        <f>'WEEKLY COMPETITIVE REPORT'!L21</f>
        <v>1116</v>
      </c>
      <c r="M21" s="64">
        <f>'WEEKLY COMPETITIVE REPORT'!M21</f>
        <v>-38.97993003130179</v>
      </c>
      <c r="N21" s="14">
        <f aca="true" t="shared" si="3" ref="N21:N33">I21/H21</f>
        <v>514.4684550422255</v>
      </c>
      <c r="O21" s="37">
        <f>'WEEKLY COMPETITIVE REPORT'!O21</f>
        <v>8</v>
      </c>
      <c r="P21" s="14">
        <f>'WEEKLY COMPETITIVE REPORT'!P21/Y4</f>
        <v>5986.090412319921</v>
      </c>
      <c r="Q21" s="14">
        <f>'WEEKLY COMPETITIVE REPORT'!Q21/Y4</f>
        <v>8481.122702434177</v>
      </c>
      <c r="R21" s="22">
        <f>'WEEKLY COMPETITIVE REPORT'!R21</f>
        <v>1121</v>
      </c>
      <c r="S21" s="22">
        <f>'WEEKLY COMPETITIVE REPORT'!S21</f>
        <v>1457</v>
      </c>
      <c r="T21" s="64">
        <f>'WEEKLY COMPETITIVE REPORT'!T21</f>
        <v>-29.4186557329038</v>
      </c>
      <c r="U21" s="14">
        <f>'WEEKLY COMPETITIVE REPORT'!U21/Y4</f>
        <v>339206.40834575257</v>
      </c>
      <c r="V21" s="14">
        <f aca="true" t="shared" si="4" ref="V21:V33">P21/O21</f>
        <v>748.2613015399901</v>
      </c>
      <c r="W21" s="25">
        <f aca="true" t="shared" si="5" ref="W21:W33">P21+U21</f>
        <v>345192.4987580725</v>
      </c>
      <c r="X21" s="22">
        <f>'WEEKLY COMPETITIVE REPORT'!X21</f>
        <v>62201</v>
      </c>
      <c r="Y21" s="56">
        <f>'WEEKLY COMPETITIVE REPORT'!Y21</f>
        <v>63322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HOUSE AT THE END OF THE STREET</v>
      </c>
      <c r="D22" s="4" t="str">
        <f>'WEEKLY COMPETITIVE REPORT'!D22</f>
        <v>HIŠA NA KONCU ULICE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1</v>
      </c>
      <c r="H22" s="37">
        <f>'WEEKLY COMPETITIVE REPORT'!H22</f>
        <v>2</v>
      </c>
      <c r="I22" s="14">
        <f>'WEEKLY COMPETITIVE REPORT'!I22/Y4</f>
        <v>3669.895678092399</v>
      </c>
      <c r="J22" s="14">
        <f>'WEEKLY COMPETITIVE REPORT'!J22/Y4</f>
        <v>0</v>
      </c>
      <c r="K22" s="22">
        <f>'WEEKLY COMPETITIVE REPORT'!K22</f>
        <v>553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1834.9478390461995</v>
      </c>
      <c r="O22" s="37">
        <f>'WEEKLY COMPETITIVE REPORT'!O22</f>
        <v>2</v>
      </c>
      <c r="P22" s="14">
        <f>'WEEKLY COMPETITIVE REPORT'!P22/Y4</f>
        <v>5014.9031296572275</v>
      </c>
      <c r="Q22" s="14">
        <f>'WEEKLY COMPETITIVE REPORT'!Q22/Y4</f>
        <v>0</v>
      </c>
      <c r="R22" s="22">
        <f>'WEEKLY COMPETITIVE REPORT'!R22</f>
        <v>784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0</v>
      </c>
      <c r="V22" s="14">
        <f t="shared" si="4"/>
        <v>2507.4515648286138</v>
      </c>
      <c r="W22" s="25">
        <f t="shared" si="5"/>
        <v>5014.9031296572275</v>
      </c>
      <c r="X22" s="22">
        <f>'WEEKLY COMPETITIVE REPORT'!X22</f>
        <v>0</v>
      </c>
      <c r="Y22" s="56">
        <f>'WEEKLY COMPETITIVE REPORT'!Y22</f>
        <v>784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TO ROME WITH LOVE</v>
      </c>
      <c r="D23" s="4" t="str">
        <f>'WEEKLY COMPETITIVE REPORT'!D23</f>
        <v>RIMU Z LJUBEZNIJO</v>
      </c>
      <c r="E23" s="4" t="str">
        <f>'WEEKLY COMPETITIVE REPORT'!E23</f>
        <v>IND</v>
      </c>
      <c r="F23" s="4" t="str">
        <f>'WEEKLY COMPETITIVE REPORT'!F23</f>
        <v>Cinemania</v>
      </c>
      <c r="G23" s="37">
        <f>'WEEKLY COMPETITIVE REPORT'!G23</f>
        <v>5</v>
      </c>
      <c r="H23" s="37">
        <f>'WEEKLY COMPETITIVE REPORT'!H23</f>
        <v>4</v>
      </c>
      <c r="I23" s="14">
        <f>'WEEKLY COMPETITIVE REPORT'!I23/Y4</f>
        <v>2950.8196721311474</v>
      </c>
      <c r="J23" s="14">
        <f>'WEEKLY COMPETITIVE REPORT'!J23/Y4</f>
        <v>5018.628912071535</v>
      </c>
      <c r="K23" s="22">
        <f>'WEEKLY COMPETITIVE REPORT'!K23</f>
        <v>458</v>
      </c>
      <c r="L23" s="22">
        <f>'WEEKLY COMPETITIVE REPORT'!L23</f>
        <v>771</v>
      </c>
      <c r="M23" s="64">
        <f>'WEEKLY COMPETITIVE REPORT'!M23</f>
        <v>-41.202672605790646</v>
      </c>
      <c r="N23" s="14">
        <f t="shared" si="3"/>
        <v>737.7049180327868</v>
      </c>
      <c r="O23" s="37">
        <f>'WEEKLY COMPETITIVE REPORT'!O23</f>
        <v>4</v>
      </c>
      <c r="P23" s="14">
        <f>'WEEKLY COMPETITIVE REPORT'!P23/Y4</f>
        <v>4724.2921013412815</v>
      </c>
      <c r="Q23" s="14">
        <f>'WEEKLY COMPETITIVE REPORT'!Q23/Y4</f>
        <v>7757.078986587183</v>
      </c>
      <c r="R23" s="22">
        <f>'WEEKLY COMPETITIVE REPORT'!R23</f>
        <v>801</v>
      </c>
      <c r="S23" s="22">
        <f>'WEEKLY COMPETITIVE REPORT'!S23</f>
        <v>1273</v>
      </c>
      <c r="T23" s="64">
        <f>'WEEKLY COMPETITIVE REPORT'!T23</f>
        <v>-39.09702209414026</v>
      </c>
      <c r="U23" s="14">
        <f>'WEEKLY COMPETITIVE REPORT'!U23/Y4</f>
        <v>41864.133134624935</v>
      </c>
      <c r="V23" s="14">
        <f t="shared" si="4"/>
        <v>1181.0730253353204</v>
      </c>
      <c r="W23" s="25">
        <f t="shared" si="5"/>
        <v>46588.42523596622</v>
      </c>
      <c r="X23" s="22">
        <f>'WEEKLY COMPETITIVE REPORT'!X23</f>
        <v>7013</v>
      </c>
      <c r="Y23" s="56">
        <f>'WEEKLY COMPETITIVE REPORT'!Y23</f>
        <v>7814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ICE AGE 4: CONTINENTAL DRIFT</v>
      </c>
      <c r="D24" s="4" t="str">
        <f>'WEEKLY COMPETITIVE REPORT'!D24</f>
        <v>LEDENA DOBA 4: CELINSKI PREMIKI</v>
      </c>
      <c r="E24" s="4" t="str">
        <f>'WEEKLY COMPETITIVE REPORT'!E24</f>
        <v>FOX</v>
      </c>
      <c r="F24" s="4" t="str">
        <f>'WEEKLY COMPETITIVE REPORT'!F24</f>
        <v>Blitz</v>
      </c>
      <c r="G24" s="37">
        <f>'WEEKLY COMPETITIVE REPORT'!G24</f>
        <v>14</v>
      </c>
      <c r="H24" s="37">
        <f>'WEEKLY COMPETITIVE REPORT'!H24</f>
        <v>30</v>
      </c>
      <c r="I24" s="14">
        <f>'WEEKLY COMPETITIVE REPORT'!I24/Y4</f>
        <v>3256.333830104322</v>
      </c>
      <c r="J24" s="14">
        <f>'WEEKLY COMPETITIVE REPORT'!J24/Y4</f>
        <v>5285.643318430203</v>
      </c>
      <c r="K24" s="22">
        <f>'WEEKLY COMPETITIVE REPORT'!K24</f>
        <v>596</v>
      </c>
      <c r="L24" s="22">
        <f>'WEEKLY COMPETITIVE REPORT'!L24</f>
        <v>1045</v>
      </c>
      <c r="M24" s="64">
        <f>'WEEKLY COMPETITIVE REPORT'!M24</f>
        <v>-38.39285714285714</v>
      </c>
      <c r="N24" s="14">
        <f t="shared" si="3"/>
        <v>108.5444610034774</v>
      </c>
      <c r="O24" s="37">
        <f>'WEEKLY COMPETITIVE REPORT'!O24</f>
        <v>30</v>
      </c>
      <c r="P24" s="14">
        <f>'WEEKLY COMPETITIVE REPORT'!P24/Y4</f>
        <v>4042.4739195230995</v>
      </c>
      <c r="Q24" s="14">
        <f>'WEEKLY COMPETITIVE REPORT'!Q24/Y4</f>
        <v>8109.786388474913</v>
      </c>
      <c r="R24" s="22">
        <f>'WEEKLY COMPETITIVE REPORT'!R24</f>
        <v>783</v>
      </c>
      <c r="S24" s="22">
        <f>'WEEKLY COMPETITIVE REPORT'!S24</f>
        <v>1739</v>
      </c>
      <c r="T24" s="64">
        <f>'WEEKLY COMPETITIVE REPORT'!T24</f>
        <v>-50.153139356814705</v>
      </c>
      <c r="U24" s="14">
        <f>'WEEKLY COMPETITIVE REPORT'!U24/Y4</f>
        <v>1024837.3075012419</v>
      </c>
      <c r="V24" s="14">
        <f t="shared" si="4"/>
        <v>134.74913065076998</v>
      </c>
      <c r="W24" s="25">
        <f t="shared" si="5"/>
        <v>1028879.781420765</v>
      </c>
      <c r="X24" s="22">
        <f>'WEEKLY COMPETITIVE REPORT'!X24</f>
        <v>177285</v>
      </c>
      <c r="Y24" s="56">
        <f>'WEEKLY COMPETITIVE REPORT'!Y24</f>
        <v>178068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THAT'S MY BOY</v>
      </c>
      <c r="D25" s="4" t="str">
        <f>'WEEKLY COMPETITIVE REPORT'!D25</f>
        <v>STARI JE NOR</v>
      </c>
      <c r="E25" s="4" t="str">
        <f>'WEEKLY COMPETITIVE REPORT'!E25</f>
        <v>SONY</v>
      </c>
      <c r="F25" s="4" t="str">
        <f>'WEEKLY COMPETITIVE REPORT'!F25</f>
        <v>CF</v>
      </c>
      <c r="G25" s="37">
        <f>'WEEKLY COMPETITIVE REPORT'!G25</f>
        <v>6</v>
      </c>
      <c r="H25" s="37">
        <f>'WEEKLY COMPETITIVE REPORT'!H25</f>
        <v>5</v>
      </c>
      <c r="I25" s="14">
        <f>'WEEKLY COMPETITIVE REPORT'!I25/Y4</f>
        <v>2706.159960258321</v>
      </c>
      <c r="J25" s="14">
        <f>'WEEKLY COMPETITIVE REPORT'!J25/Y4</f>
        <v>4991.30650769995</v>
      </c>
      <c r="K25" s="22">
        <f>'WEEKLY COMPETITIVE REPORT'!K25</f>
        <v>480</v>
      </c>
      <c r="L25" s="22">
        <f>'WEEKLY COMPETITIVE REPORT'!L25</f>
        <v>844</v>
      </c>
      <c r="M25" s="64">
        <f>'WEEKLY COMPETITIVE REPORT'!M25</f>
        <v>-45.782532968400105</v>
      </c>
      <c r="N25" s="14">
        <f t="shared" si="3"/>
        <v>541.2319920516642</v>
      </c>
      <c r="O25" s="37">
        <f>'WEEKLY COMPETITIVE REPORT'!O25</f>
        <v>5</v>
      </c>
      <c r="P25" s="14">
        <f>'WEEKLY COMPETITIVE REPORT'!P25/Y4</f>
        <v>3462.493790362643</v>
      </c>
      <c r="Q25" s="14">
        <f>'WEEKLY COMPETITIVE REPORT'!Q25/Y4</f>
        <v>6400.894187779433</v>
      </c>
      <c r="R25" s="22">
        <f>'WEEKLY COMPETITIVE REPORT'!R25</f>
        <v>645</v>
      </c>
      <c r="S25" s="22">
        <f>'WEEKLY COMPETITIVE REPORT'!S25</f>
        <v>1160</v>
      </c>
      <c r="T25" s="64">
        <f>'WEEKLY COMPETITIVE REPORT'!T25</f>
        <v>-45.906092355452074</v>
      </c>
      <c r="U25" s="14">
        <f>'WEEKLY COMPETITIVE REPORT'!U25/Y4</f>
        <v>61186.04073522106</v>
      </c>
      <c r="V25" s="14">
        <f t="shared" si="4"/>
        <v>692.4987580725285</v>
      </c>
      <c r="W25" s="25">
        <f t="shared" si="5"/>
        <v>64648.5345255837</v>
      </c>
      <c r="X25" s="22">
        <f>'WEEKLY COMPETITIVE REPORT'!X25</f>
        <v>11154</v>
      </c>
      <c r="Y25" s="56">
        <f>'WEEKLY COMPETITIVE REPORT'!Y25</f>
        <v>11799</v>
      </c>
    </row>
    <row r="26" spans="1:25" ht="12.75" customHeight="1">
      <c r="A26" s="50">
        <v>13</v>
      </c>
      <c r="B26" s="4">
        <f>'WEEKLY COMPETITIVE REPORT'!B26</f>
        <v>16</v>
      </c>
      <c r="C26" s="4" t="str">
        <f>'WEEKLY COMPETITIVE REPORT'!C26</f>
        <v>MONSIEUR LAZHAR</v>
      </c>
      <c r="D26" s="4" t="str">
        <f>'WEEKLY COMPETITIVE REPORT'!D26</f>
        <v>UČITELJ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2</v>
      </c>
      <c r="H26" s="37">
        <f>'WEEKLY COMPETITIVE REPORT'!H26</f>
        <v>1</v>
      </c>
      <c r="I26" s="14">
        <f>'WEEKLY COMPETITIVE REPORT'!I26/Y4</f>
        <v>1851.713859910581</v>
      </c>
      <c r="J26" s="14">
        <f>'WEEKLY COMPETITIVE REPORT'!J26/Y4</f>
        <v>1788.375558867362</v>
      </c>
      <c r="K26" s="22">
        <f>'WEEKLY COMPETITIVE REPORT'!K26</f>
        <v>348</v>
      </c>
      <c r="L26" s="22">
        <f>'WEEKLY COMPETITIVE REPORT'!L26</f>
        <v>312</v>
      </c>
      <c r="M26" s="64">
        <f>'WEEKLY COMPETITIVE REPORT'!M26</f>
        <v>3.5416666666666714</v>
      </c>
      <c r="N26" s="14">
        <f t="shared" si="3"/>
        <v>1851.713859910581</v>
      </c>
      <c r="O26" s="37">
        <f>'WEEKLY COMPETITIVE REPORT'!O26</f>
        <v>1</v>
      </c>
      <c r="P26" s="14">
        <f>'WEEKLY COMPETITIVE REPORT'!P26/Y4</f>
        <v>3117.237953303527</v>
      </c>
      <c r="Q26" s="14">
        <f>'WEEKLY COMPETITIVE REPORT'!Q26/Y4</f>
        <v>2606.805762543467</v>
      </c>
      <c r="R26" s="22">
        <f>'WEEKLY COMPETITIVE REPORT'!R26</f>
        <v>582</v>
      </c>
      <c r="S26" s="22">
        <f>'WEEKLY COMPETITIVE REPORT'!S26</f>
        <v>652</v>
      </c>
      <c r="T26" s="64">
        <f>'WEEKLY COMPETITIVE REPORT'!T26</f>
        <v>19.580752739399713</v>
      </c>
      <c r="U26" s="14">
        <f>'WEEKLY COMPETITIVE REPORT'!U26/Y4</f>
        <v>2606.805762543467</v>
      </c>
      <c r="V26" s="14">
        <f t="shared" si="4"/>
        <v>3117.237953303527</v>
      </c>
      <c r="W26" s="25">
        <f t="shared" si="5"/>
        <v>5724.043715846994</v>
      </c>
      <c r="X26" s="22">
        <f>'WEEKLY COMPETITIVE REPORT'!X26</f>
        <v>652</v>
      </c>
      <c r="Y26" s="56">
        <f>'WEEKLY COMPETITIVE REPORT'!Y26</f>
        <v>1234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EXPENDABLES 2</v>
      </c>
      <c r="D27" s="4" t="str">
        <f>'WEEKLY COMPETITIVE REPORT'!D27</f>
        <v>PLAČANCI 2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8</v>
      </c>
      <c r="H27" s="37">
        <f>'WEEKLY COMPETITIVE REPORT'!H27</f>
        <v>6</v>
      </c>
      <c r="I27" s="14">
        <f>'WEEKLY COMPETITIVE REPORT'!I27/Y4</f>
        <v>2107.5509190263288</v>
      </c>
      <c r="J27" s="14">
        <f>'WEEKLY COMPETITIVE REPORT'!J27/Y17</f>
        <v>0.38895845190665906</v>
      </c>
      <c r="K27" s="22">
        <f>'WEEKLY COMPETITIVE REPORT'!K27</f>
        <v>352</v>
      </c>
      <c r="L27" s="22">
        <f>'WEEKLY COMPETITIVE REPORT'!L27</f>
        <v>705</v>
      </c>
      <c r="M27" s="64">
        <f>'WEEKLY COMPETITIVE REPORT'!M27</f>
        <v>-50.33655253146034</v>
      </c>
      <c r="N27" s="14">
        <f t="shared" si="3"/>
        <v>351.25848650438815</v>
      </c>
      <c r="O27" s="37">
        <f>'WEEKLY COMPETITIVE REPORT'!O27</f>
        <v>6</v>
      </c>
      <c r="P27" s="14">
        <f>'WEEKLY COMPETITIVE REPORT'!P27/Y4</f>
        <v>2903.626428216592</v>
      </c>
      <c r="Q27" s="14">
        <f>'WEEKLY COMPETITIVE REPORT'!Q27/Y17</f>
        <v>0.5345475241889585</v>
      </c>
      <c r="R27" s="22">
        <f>'WEEKLY COMPETITIVE REPORT'!R27</f>
        <v>513</v>
      </c>
      <c r="S27" s="22">
        <f>'WEEKLY COMPETITIVE REPORT'!S27</f>
        <v>1023</v>
      </c>
      <c r="T27" s="64">
        <f>'WEEKLY COMPETITIVE REPORT'!T27</f>
        <v>-50.2129471890971</v>
      </c>
      <c r="U27" s="14">
        <f>'WEEKLY COMPETITIVE REPORT'!U27/Y17</f>
        <v>15.823562891291974</v>
      </c>
      <c r="V27" s="14">
        <f t="shared" si="4"/>
        <v>483.93773803609866</v>
      </c>
      <c r="W27" s="25">
        <f t="shared" si="5"/>
        <v>2919.449991107884</v>
      </c>
      <c r="X27" s="22">
        <f>'WEEKLY COMPETITIVE REPORT'!X27</f>
        <v>30867</v>
      </c>
      <c r="Y27" s="56">
        <f>'WEEKLY COMPETITIVE REPORT'!Y27</f>
        <v>31380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RESIDENT EVIL: RETRIBUTION</v>
      </c>
      <c r="D28" s="4" t="str">
        <f>'WEEKLY COMPETITIVE REPORT'!D28</f>
        <v>NEVIDNO ZLO: MAŠČEVANJE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4</v>
      </c>
      <c r="H28" s="37">
        <f>'WEEKLY COMPETITIVE REPORT'!H28</f>
        <v>10</v>
      </c>
      <c r="I28" s="14">
        <f>'WEEKLY COMPETITIVE REPORT'!I28/Y4</f>
        <v>2054.148037754595</v>
      </c>
      <c r="J28" s="14">
        <f>'WEEKLY COMPETITIVE REPORT'!J28/Y17</f>
        <v>0.36459874786568014</v>
      </c>
      <c r="K28" s="22">
        <f>'WEEKLY COMPETITIVE REPORT'!K28</f>
        <v>333</v>
      </c>
      <c r="L28" s="22">
        <f>'WEEKLY COMPETITIVE REPORT'!L28</f>
        <v>630</v>
      </c>
      <c r="M28" s="64">
        <f>'WEEKLY COMPETITIVE REPORT'!M28</f>
        <v>-48.36091164533251</v>
      </c>
      <c r="N28" s="14">
        <f t="shared" si="3"/>
        <v>205.4148037754595</v>
      </c>
      <c r="O28" s="37">
        <f>'WEEKLY COMPETITIVE REPORT'!O28</f>
        <v>10</v>
      </c>
      <c r="P28" s="14">
        <f>'WEEKLY COMPETITIVE REPORT'!P28/Y4</f>
        <v>2608.047690014903</v>
      </c>
      <c r="Q28" s="14">
        <f>'WEEKLY COMPETITIVE REPORT'!Q28/Y17</f>
        <v>0.4999430848036426</v>
      </c>
      <c r="R28" s="22">
        <f>'WEEKLY COMPETITIVE REPORT'!R28</f>
        <v>458</v>
      </c>
      <c r="S28" s="22">
        <f>'WEEKLY COMPETITIVE REPORT'!S28</f>
        <v>974</v>
      </c>
      <c r="T28" s="64">
        <f>'WEEKLY COMPETITIVE REPORT'!T28</f>
        <v>-52.18579234972678</v>
      </c>
      <c r="U28" s="14">
        <f>'WEEKLY COMPETITIVE REPORT'!U28/Y17</f>
        <v>2.965281730221969</v>
      </c>
      <c r="V28" s="14">
        <f t="shared" si="4"/>
        <v>260.8047690014903</v>
      </c>
      <c r="W28" s="25">
        <f t="shared" si="5"/>
        <v>2611.012971745125</v>
      </c>
      <c r="X28" s="22">
        <f>'WEEKLY COMPETITIVE REPORT'!X28</f>
        <v>5814</v>
      </c>
      <c r="Y28" s="56">
        <f>'WEEKLY COMPETITIVE REPORT'!Y28</f>
        <v>6272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INTOUCHABLES</v>
      </c>
      <c r="D29" s="4" t="str">
        <f>'WEEKLY COMPETITIVE REPORT'!D29</f>
        <v>PRIJATELJA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22</v>
      </c>
      <c r="H29" s="37">
        <f>'WEEKLY COMPETITIVE REPORT'!H29</f>
        <v>4</v>
      </c>
      <c r="I29" s="14">
        <f>'WEEKLY COMPETITIVE REPORT'!I29/Y4</f>
        <v>1419.5230998509687</v>
      </c>
      <c r="J29" s="14">
        <f>'WEEKLY COMPETITIVE REPORT'!J29/Y17</f>
        <v>0.38577120091064315</v>
      </c>
      <c r="K29" s="22">
        <f>'WEEKLY COMPETITIVE REPORT'!K29</f>
        <v>275</v>
      </c>
      <c r="L29" s="22">
        <f>'WEEKLY COMPETITIVE REPORT'!L29</f>
        <v>860</v>
      </c>
      <c r="M29" s="64">
        <f>'WEEKLY COMPETITIVE REPORT'!M29</f>
        <v>-66.27323694305105</v>
      </c>
      <c r="N29" s="14">
        <f t="shared" si="3"/>
        <v>354.8807749627422</v>
      </c>
      <c r="O29" s="37">
        <f>'WEEKLY COMPETITIVE REPORT'!O29</f>
        <v>4</v>
      </c>
      <c r="P29" s="14">
        <f>'WEEKLY COMPETITIVE REPORT'!P29/Y4</f>
        <v>2599.3541977148534</v>
      </c>
      <c r="Q29" s="14">
        <f>'WEEKLY COMPETITIVE REPORT'!Q29/Y17</f>
        <v>0.44314171883893</v>
      </c>
      <c r="R29" s="22">
        <f>'WEEKLY COMPETITIVE REPORT'!R29</f>
        <v>528</v>
      </c>
      <c r="S29" s="22">
        <f>'WEEKLY COMPETITIVE REPORT'!S29</f>
        <v>988</v>
      </c>
      <c r="T29" s="64">
        <f>'WEEKLY COMPETITIVE REPORT'!T29</f>
        <v>-46.23683534549191</v>
      </c>
      <c r="U29" s="14">
        <f>'WEEKLY COMPETITIVE REPORT'!U29/Y4</f>
        <v>109485.84202682563</v>
      </c>
      <c r="V29" s="14">
        <f t="shared" si="4"/>
        <v>649.8385494287133</v>
      </c>
      <c r="W29" s="25">
        <f t="shared" si="5"/>
        <v>112085.19622454049</v>
      </c>
      <c r="X29" s="22">
        <f>'WEEKLY COMPETITIVE REPORT'!X29</f>
        <v>18998</v>
      </c>
      <c r="Y29" s="56">
        <f>'WEEKLY COMPETITIVE REPORT'!Y29</f>
        <v>19526</v>
      </c>
    </row>
    <row r="30" spans="1:25" ht="12.75">
      <c r="A30" s="51">
        <v>17</v>
      </c>
      <c r="B30" s="4">
        <f>'WEEKLY COMPETITIVE REPORT'!B30</f>
        <v>9</v>
      </c>
      <c r="C30" s="4" t="str">
        <f>'WEEKLY COMPETITIVE REPORT'!C30</f>
        <v>STEP UP REVOLUTION</v>
      </c>
      <c r="D30" s="4" t="str">
        <f>'WEEKLY COMPETITIVE REPORT'!D30</f>
        <v>ODPLEŠI SVOJE SANJE 4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6</v>
      </c>
      <c r="H30" s="37">
        <f>'WEEKLY COMPETITIVE REPORT'!H30</f>
        <v>10</v>
      </c>
      <c r="I30" s="14">
        <f>'WEEKLY COMPETITIVE REPORT'!I30/Y4</f>
        <v>1508.9418777943367</v>
      </c>
      <c r="J30" s="14">
        <f>'WEEKLY COMPETITIVE REPORT'!J30/Y17</f>
        <v>0.47125782583949916</v>
      </c>
      <c r="K30" s="22">
        <f>'WEEKLY COMPETITIVE REPORT'!K30</f>
        <v>240</v>
      </c>
      <c r="L30" s="22">
        <f>'WEEKLY COMPETITIVE REPORT'!L30</f>
        <v>742</v>
      </c>
      <c r="M30" s="64">
        <f>'WEEKLY COMPETITIVE REPORT'!M30</f>
        <v>-70.65217391304347</v>
      </c>
      <c r="N30" s="14">
        <f t="shared" si="3"/>
        <v>150.89418777943368</v>
      </c>
      <c r="O30" s="37">
        <f>'WEEKLY COMPETITIVE REPORT'!O30</f>
        <v>10</v>
      </c>
      <c r="P30" s="14">
        <f>'WEEKLY COMPETITIVE REPORT'!P30/Y4</f>
        <v>2133.631395926478</v>
      </c>
      <c r="Q30" s="14">
        <f>'WEEKLY COMPETITIVE REPORT'!Q30/Y17</f>
        <v>0.6997154240182129</v>
      </c>
      <c r="R30" s="22">
        <f>'WEEKLY COMPETITIVE REPORT'!R30</f>
        <v>358</v>
      </c>
      <c r="S30" s="22">
        <f>'WEEKLY COMPETITIVE REPORT'!S30</f>
        <v>1243</v>
      </c>
      <c r="T30" s="64">
        <f>'WEEKLY COMPETITIVE REPORT'!T30</f>
        <v>-72.05140719049943</v>
      </c>
      <c r="U30" s="14">
        <f>'WEEKLY COMPETITIVE REPORT'!U30/Y4</f>
        <v>119775.21112767015</v>
      </c>
      <c r="V30" s="14">
        <f t="shared" si="4"/>
        <v>213.3631395926478</v>
      </c>
      <c r="W30" s="25">
        <f t="shared" si="5"/>
        <v>121908.84252359663</v>
      </c>
      <c r="X30" s="22">
        <f>'WEEKLY COMPETITIVE REPORT'!X30</f>
        <v>19416</v>
      </c>
      <c r="Y30" s="56">
        <f>'WEEKLY COMPETITIVE REPORT'!Y30</f>
        <v>19774</v>
      </c>
    </row>
    <row r="31" spans="1:25" ht="12.75">
      <c r="A31" s="50">
        <v>18</v>
      </c>
      <c r="B31" s="4">
        <f>'WEEKLY COMPETITIVE REPORT'!B31</f>
        <v>14</v>
      </c>
      <c r="C31" s="4" t="str">
        <f>'WEEKLY COMPETITIVE REPORT'!C31</f>
        <v>THE BOURNE LEGACY</v>
      </c>
      <c r="D31" s="4" t="str">
        <f>'WEEKLY COMPETITIVE REPORT'!D31</f>
        <v>BOURNOVA ZAPUŠČINA</v>
      </c>
      <c r="E31" s="4" t="str">
        <f>'WEEKLY COMPETITIVE REPORT'!E31</f>
        <v>UNI</v>
      </c>
      <c r="F31" s="4" t="str">
        <f>'WEEKLY COMPETITIVE REPORT'!F31</f>
        <v>Karantanija</v>
      </c>
      <c r="G31" s="37">
        <f>'WEEKLY COMPETITIVE REPORT'!G31</f>
        <v>7</v>
      </c>
      <c r="H31" s="37">
        <f>'WEEKLY COMPETITIVE REPORT'!H31</f>
        <v>8</v>
      </c>
      <c r="I31" s="14">
        <f>'WEEKLY COMPETITIVE REPORT'!I31/Y4</f>
        <v>1261.7983109786387</v>
      </c>
      <c r="J31" s="14">
        <f>'WEEKLY COMPETITIVE REPORT'!J31/Y17</f>
        <v>0.28229937393284005</v>
      </c>
      <c r="K31" s="22">
        <f>'WEEKLY COMPETITIVE REPORT'!K31</f>
        <v>203</v>
      </c>
      <c r="L31" s="22">
        <f>'WEEKLY COMPETITIVE REPORT'!L31</f>
        <v>492</v>
      </c>
      <c r="M31" s="64">
        <f>'WEEKLY COMPETITIVE REPORT'!M31</f>
        <v>-59.03225806451613</v>
      </c>
      <c r="N31" s="14">
        <f t="shared" si="3"/>
        <v>157.72478887232984</v>
      </c>
      <c r="O31" s="37">
        <f>'WEEKLY COMPETITIVE REPORT'!O31</f>
        <v>8</v>
      </c>
      <c r="P31" s="14">
        <f>'WEEKLY COMPETITIVE REPORT'!P31/Y4</f>
        <v>1864.1331346249378</v>
      </c>
      <c r="Q31" s="14">
        <f>'WEEKLY COMPETITIVE REPORT'!Q31/Y17</f>
        <v>0.40944792259533297</v>
      </c>
      <c r="R31" s="22">
        <f>'WEEKLY COMPETITIVE REPORT'!R31</f>
        <v>319</v>
      </c>
      <c r="S31" s="22">
        <f>'WEEKLY COMPETITIVE REPORT'!S31</f>
        <v>770</v>
      </c>
      <c r="T31" s="64">
        <f>'WEEKLY COMPETITIVE REPORT'!T31</f>
        <v>-58.270781206561026</v>
      </c>
      <c r="U31" s="14">
        <f>'WEEKLY COMPETITIVE REPORT'!U31/Y4</f>
        <v>86182.31495280676</v>
      </c>
      <c r="V31" s="14">
        <f t="shared" si="4"/>
        <v>233.01664182811723</v>
      </c>
      <c r="W31" s="25">
        <f t="shared" si="5"/>
        <v>88046.4480874317</v>
      </c>
      <c r="X31" s="22">
        <f>'WEEKLY COMPETITIVE REPORT'!X31</f>
        <v>14646</v>
      </c>
      <c r="Y31" s="56">
        <f>'WEEKLY COMPETITIVE REPORT'!Y31</f>
        <v>14965</v>
      </c>
    </row>
    <row r="32" spans="1:25" ht="12.75">
      <c r="A32" s="50">
        <v>19</v>
      </c>
      <c r="B32" s="4">
        <f>'WEEKLY COMPETITIVE REPORT'!B32</f>
        <v>15</v>
      </c>
      <c r="C32" s="4">
        <f>'WEEKLY COMPETITIVE REPORT'!C32</f>
        <v>360</v>
      </c>
      <c r="D32" s="4">
        <f>'WEEKLY COMPETITIVE REPORT'!D32</f>
        <v>360</v>
      </c>
      <c r="E32" s="4" t="str">
        <f>'WEEKLY COMPETITIVE REPORT'!E32</f>
        <v>IND</v>
      </c>
      <c r="F32" s="4" t="str">
        <f>'WEEKLY COMPETITIVE REPORT'!F32</f>
        <v>Cinemania</v>
      </c>
      <c r="G32" s="37">
        <f>'WEEKLY COMPETITIVE REPORT'!G32</f>
        <v>2</v>
      </c>
      <c r="H32" s="37">
        <f>'WEEKLY COMPETITIVE REPORT'!H32</f>
        <v>1</v>
      </c>
      <c r="I32" s="14">
        <f>'WEEKLY COMPETITIVE REPORT'!I32/Y4</f>
        <v>755.0919026328862</v>
      </c>
      <c r="J32" s="14">
        <f>'WEEKLY COMPETITIVE REPORT'!J32/Y17</f>
        <v>0.20364257256687535</v>
      </c>
      <c r="K32" s="22">
        <f>'WEEKLY COMPETITIVE REPORT'!K32</f>
        <v>120</v>
      </c>
      <c r="L32" s="22">
        <f>'WEEKLY COMPETITIVE REPORT'!L32</f>
        <v>336</v>
      </c>
      <c r="M32" s="64">
        <f>'WEEKLY COMPETITIVE REPORT'!M32</f>
        <v>-66.0145332588038</v>
      </c>
      <c r="N32" s="14">
        <f t="shared" si="3"/>
        <v>755.0919026328862</v>
      </c>
      <c r="O32" s="37">
        <f>'WEEKLY COMPETITIVE REPORT'!O32</f>
        <v>1</v>
      </c>
      <c r="P32" s="14">
        <f>'WEEKLY COMPETITIVE REPORT'!P32/Y4</f>
        <v>1228.2662692498757</v>
      </c>
      <c r="Q32" s="14">
        <f>'WEEKLY COMPETITIVE REPORT'!Q32/Y17</f>
        <v>0.2681844052361981</v>
      </c>
      <c r="R32" s="22">
        <f>'WEEKLY COMPETITIVE REPORT'!R32</f>
        <v>200</v>
      </c>
      <c r="S32" s="22">
        <f>'WEEKLY COMPETITIVE REPORT'!S32</f>
        <v>452</v>
      </c>
      <c r="T32" s="64">
        <f>'WEEKLY COMPETITIVE REPORT'!T32</f>
        <v>-58.02207130730051</v>
      </c>
      <c r="U32" s="14">
        <f>'WEEKLY COMPETITIVE REPORT'!U32/Y4</f>
        <v>2925.9811227024343</v>
      </c>
      <c r="V32" s="14">
        <f t="shared" si="4"/>
        <v>1228.2662692498757</v>
      </c>
      <c r="W32" s="25">
        <f t="shared" si="5"/>
        <v>4154.24739195231</v>
      </c>
      <c r="X32" s="22">
        <f>'WEEKLY COMPETITIVE REPORT'!X32</f>
        <v>452</v>
      </c>
      <c r="Y32" s="56">
        <f>'WEEKLY COMPETITIVE REPORT'!Y32</f>
        <v>652</v>
      </c>
    </row>
    <row r="33" spans="1:25" ht="13.5" thickBot="1">
      <c r="A33" s="50">
        <v>20</v>
      </c>
      <c r="B33" s="4">
        <f>'WEEKLY COMPETITIVE REPORT'!B33</f>
        <v>18</v>
      </c>
      <c r="C33" s="4" t="str">
        <f>'WEEKLY COMPETITIVE REPORT'!C33</f>
        <v>PARANORMAN</v>
      </c>
      <c r="D33" s="4" t="str">
        <f>'WEEKLY COMPETITIVE REPORT'!D33</f>
        <v>PARANORMAN</v>
      </c>
      <c r="E33" s="4" t="str">
        <f>'WEEKLY COMPETITIVE REPORT'!E33</f>
        <v>UNI</v>
      </c>
      <c r="F33" s="4" t="str">
        <f>'WEEKLY COMPETITIVE REPORT'!F33</f>
        <v>Karantanija</v>
      </c>
      <c r="G33" s="37">
        <f>'WEEKLY COMPETITIVE REPORT'!G33</f>
        <v>6</v>
      </c>
      <c r="H33" s="37">
        <f>'WEEKLY COMPETITIVE REPORT'!H33</f>
        <v>10</v>
      </c>
      <c r="I33" s="14">
        <f>'WEEKLY COMPETITIVE REPORT'!I33/Y4</f>
        <v>566.3189269746647</v>
      </c>
      <c r="J33" s="14">
        <f>'WEEKLY COMPETITIVE REPORT'!J33/Y17</f>
        <v>0.10392714854866249</v>
      </c>
      <c r="K33" s="22">
        <f>'WEEKLY COMPETITIVE REPORT'!K33</f>
        <v>96</v>
      </c>
      <c r="L33" s="22">
        <f>'WEEKLY COMPETITIVE REPORT'!L33</f>
        <v>200</v>
      </c>
      <c r="M33" s="64">
        <f>'WEEKLY COMPETITIVE REPORT'!M33</f>
        <v>-50.05476451259584</v>
      </c>
      <c r="N33" s="14">
        <f t="shared" si="3"/>
        <v>56.63189269746647</v>
      </c>
      <c r="O33" s="37">
        <f>'WEEKLY COMPETITIVE REPORT'!O33</f>
        <v>10</v>
      </c>
      <c r="P33" s="14">
        <f>'WEEKLY COMPETITIVE REPORT'!P33/Y4</f>
        <v>860.655737704918</v>
      </c>
      <c r="Q33" s="14">
        <f>'WEEKLY COMPETITIVE REPORT'!Q33/Y17</f>
        <v>0.11405805350028457</v>
      </c>
      <c r="R33" s="22">
        <f>'WEEKLY COMPETITIVE REPORT'!R33</f>
        <v>176</v>
      </c>
      <c r="S33" s="22">
        <f>'WEEKLY COMPETITIVE REPORT'!S33</f>
        <v>218</v>
      </c>
      <c r="T33" s="64">
        <f>'WEEKLY COMPETITIVE REPORT'!T33</f>
        <v>-30.83832335329342</v>
      </c>
      <c r="U33" s="14">
        <f>'WEEKLY COMPETITIVE REPORT'!U33/Y4</f>
        <v>19619.970193740686</v>
      </c>
      <c r="V33" s="14">
        <f t="shared" si="4"/>
        <v>86.0655737704918</v>
      </c>
      <c r="W33" s="25">
        <f t="shared" si="5"/>
        <v>20480.625931445604</v>
      </c>
      <c r="X33" s="22">
        <f>'WEEKLY COMPETITIVE REPORT'!X33</f>
        <v>3321</v>
      </c>
      <c r="Y33" s="56">
        <f>'WEEKLY COMPETITIVE REPORT'!Y33</f>
        <v>3497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173</v>
      </c>
      <c r="I34" s="32">
        <f>SUM(I14:I33)</f>
        <v>120502.98062593146</v>
      </c>
      <c r="J34" s="31">
        <f>SUM(J14:J33)</f>
        <v>91845.22082293208</v>
      </c>
      <c r="K34" s="31">
        <f>SUM(K14:K33)</f>
        <v>19656</v>
      </c>
      <c r="L34" s="31">
        <f>SUM(L14:L33)</f>
        <v>18721</v>
      </c>
      <c r="M34" s="64">
        <f>'WEEKLY COMPETITIVE REPORT'!M34</f>
        <v>-58.3459259895252</v>
      </c>
      <c r="N34" s="32">
        <f>I34/H34</f>
        <v>696.5490209591414</v>
      </c>
      <c r="O34" s="40">
        <f>'WEEKLY COMPETITIVE REPORT'!O34</f>
        <v>173</v>
      </c>
      <c r="P34" s="31">
        <f>SUM(P14:P33)</f>
        <v>180582.46398410332</v>
      </c>
      <c r="Q34" s="31">
        <f>SUM(Q14:Q33)</f>
        <v>126959.00480564436</v>
      </c>
      <c r="R34" s="31">
        <f>SUM(R14:R33)</f>
        <v>32522</v>
      </c>
      <c r="S34" s="31">
        <f>SUM(S14:S33)</f>
        <v>28040</v>
      </c>
      <c r="T34" s="65">
        <f>P34/Q34-100%</f>
        <v>0.4223683011736632</v>
      </c>
      <c r="U34" s="31">
        <f>SUM(U14:U33)</f>
        <v>2631499.166390572</v>
      </c>
      <c r="V34" s="32">
        <f>P34/O34</f>
        <v>1043.8292715844123</v>
      </c>
      <c r="W34" s="31">
        <f>SUM(W14:W33)</f>
        <v>2812081.630374676</v>
      </c>
      <c r="X34" s="31">
        <f>SUM(X14:X33)</f>
        <v>498589</v>
      </c>
      <c r="Y34" s="35">
        <f>SUM(Y14:Y33)</f>
        <v>531111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2012-10-11T13:42:59Z</dcterms:modified>
  <cp:category/>
  <cp:version/>
  <cp:contentType/>
  <cp:contentStatus/>
</cp:coreProperties>
</file>