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9440" windowHeight="60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<sst xmlns="http://schemas.openxmlformats.org/spreadsheetml/2006/main" count="253" uniqueCount="94">
  <si>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</si>
  <si>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</si>
  <si>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</si>
  <si>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</si>
  <si>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</si>
  <si>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</si>
  <si>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</si>
  <si>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</si>
  <si>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</si>
  <si>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</si>
  <si>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</si>
  <si>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</si>
  <si>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</si>
  <si>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</si>
  <si>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</si>
  <si>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</si>
  <si>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</si>
  <si>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</si>
  <si>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</si>
  <si>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</si>
  <si>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</si>
  <si>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</si>
  <si>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</si>
  <si>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</si>
  <si>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</si>
  <si>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</si>
  <si>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</si>
  <si>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</si>
  <si>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</si>
  <si>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</si>
  <si>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</si>
  <si>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</si>
  <si>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</si>
  <si>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</si>
  <si>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</si>
  <si>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</si>
  <si>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</si>
  <si>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</si>
  <si>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</si>
  <si>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</si>
  <si>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</si>
  <si>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</si>
  <si>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</si>
  <si>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</si>
  <si>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</si>
  <si>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</si>
  <si>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</si>
  <si>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</si>
  <si>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</si>
  <si>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</si>
  <si>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</si>
  <si>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</si>
  <si>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</si>
  <si>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PAR</t>
  </si>
  <si>
    <t>ICE AGE 4: CONTINENTAL DRIFT</t>
  </si>
  <si>
    <t>LEDENA DOBA 4: CELINSKI PREMIKI</t>
  </si>
  <si>
    <t>TED</t>
  </si>
  <si>
    <t>MADAGASCAR 3</t>
  </si>
  <si>
    <t>MADAGASKAR 3</t>
  </si>
  <si>
    <t>TO ROME WITH LOVE</t>
  </si>
  <si>
    <t>RIMU Z LJUBEZNIJO</t>
  </si>
  <si>
    <t>GREAT HOPE SPRINGS</t>
  </si>
  <si>
    <t>KAKO ZAČINITI ZAKON</t>
  </si>
  <si>
    <t>BRAVE</t>
  </si>
  <si>
    <t>POGUM</t>
  </si>
  <si>
    <t>BVI</t>
  </si>
  <si>
    <t>CENEX</t>
  </si>
  <si>
    <t>SAVAGES</t>
  </si>
  <si>
    <t>DIVJAKI</t>
  </si>
  <si>
    <t>HOUSE AT THE END OF THE STREET</t>
  </si>
  <si>
    <t>HIŠA NA KONCU ULICE</t>
  </si>
  <si>
    <t>TAKEN 2</t>
  </si>
  <si>
    <t>UGRABLJENA 2</t>
  </si>
  <si>
    <t>SHANGHAI GYPSY</t>
  </si>
  <si>
    <t>ŠANGHAJ</t>
  </si>
  <si>
    <t>KZC</t>
  </si>
  <si>
    <t>BACHELLORETE</t>
  </si>
  <si>
    <t>NORA DEKLIŠČINA</t>
  </si>
  <si>
    <t>LOOPER</t>
  </si>
  <si>
    <t>PITCH PERFECT</t>
  </si>
  <si>
    <t>PRAVA NOTA</t>
  </si>
  <si>
    <t>HOTEL TRANSYLVANIA 3D</t>
  </si>
  <si>
    <t>HOTEL TRANSILVANIJA 3D</t>
  </si>
  <si>
    <t>ČASOVNA ZANKA</t>
  </si>
  <si>
    <t>ASTÉRIX AND OBÉLIX: GOD SAVE BRITANNIA</t>
  </si>
  <si>
    <t>ASTERIX IN OBELIX V BRITANIJI</t>
  </si>
  <si>
    <t>FIVIA</t>
  </si>
  <si>
    <t>PARANORMAL ACTIVITY 4</t>
  </si>
  <si>
    <t>PARANORMALNO 4</t>
  </si>
  <si>
    <t>01 - Nov</t>
  </si>
  <si>
    <t>07 - Nov</t>
  </si>
  <si>
    <t>02 - Nov</t>
  </si>
  <si>
    <t>04 - Nov</t>
  </si>
  <si>
    <t>SKYFALL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</si>
</sst>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91</v>
      </c>
      <c r="L4" s="20"/>
      <c r="M4" s="81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0.7573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89</v>
      </c>
      <c r="L5" s="7"/>
      <c r="M5" s="82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41221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93</v>
      </c>
      <c r="D14" s="4" t="s">
        <v>93</v>
      </c>
      <c r="E14" s="15" t="s">
        <v>52</v>
      </c>
      <c r="F14" s="15" t="s">
        <v>51</v>
      </c>
      <c r="G14" s="37">
        <v>1</v>
      </c>
      <c r="H14" s="37">
        <v>14</v>
      </c>
      <c r="I14" s="14">
        <v>126812</v>
      </c>
      <c r="J14" s="14"/>
      <c r="K14" s="14">
        <v>24153</v>
      </c>
      <c r="L14" s="14"/>
      <c r="M14" s="64"/>
      <c r="N14" s="14">
        <f aca="true" t="shared" si="0" ref="N14:N30">I14/H14</f>
        <v>9058</v>
      </c>
      <c r="O14" s="73">
        <v>14</v>
      </c>
      <c r="P14" s="22">
        <v>200615</v>
      </c>
      <c r="Q14" s="22"/>
      <c r="R14" s="22">
        <v>40521</v>
      </c>
      <c r="S14" s="22"/>
      <c r="T14" s="64"/>
      <c r="U14" s="75">
        <v>56242</v>
      </c>
      <c r="V14" s="14">
        <f aca="true" t="shared" si="1" ref="V14:V30">P14/O14</f>
        <v>14329.642857142857</v>
      </c>
      <c r="W14" s="75">
        <f aca="true" t="shared" si="2" ref="W14:W30">SUM(U14,P14)</f>
        <v>256857</v>
      </c>
      <c r="X14" s="75">
        <v>10746</v>
      </c>
      <c r="Y14" s="76">
        <f aca="true" t="shared" si="3" ref="Y14:Y30">SUM(X14,R14)</f>
        <v>51267</v>
      </c>
    </row>
    <row r="15" spans="1:25" ht="12.75">
      <c r="A15" s="72">
        <v>2</v>
      </c>
      <c r="B15" s="72">
        <v>1</v>
      </c>
      <c r="C15" s="4" t="s">
        <v>81</v>
      </c>
      <c r="D15" s="4" t="s">
        <v>82</v>
      </c>
      <c r="E15" s="15" t="s">
        <v>52</v>
      </c>
      <c r="F15" s="15" t="s">
        <v>51</v>
      </c>
      <c r="G15" s="37">
        <v>3</v>
      </c>
      <c r="H15" s="37">
        <v>14</v>
      </c>
      <c r="I15" s="14">
        <v>26060</v>
      </c>
      <c r="J15" s="14">
        <v>24117</v>
      </c>
      <c r="K15" s="22">
        <v>5356</v>
      </c>
      <c r="L15" s="22">
        <v>4821</v>
      </c>
      <c r="M15" s="64">
        <f aca="true" t="shared" si="4" ref="M15:M30">(I15/J15*100)-100</f>
        <v>8.056557614960397</v>
      </c>
      <c r="N15" s="14">
        <f t="shared" si="0"/>
        <v>1861.4285714285713</v>
      </c>
      <c r="O15" s="37">
        <v>14</v>
      </c>
      <c r="P15" s="22">
        <v>36004</v>
      </c>
      <c r="Q15" s="22">
        <v>53360</v>
      </c>
      <c r="R15" s="22">
        <v>7568</v>
      </c>
      <c r="S15" s="22">
        <v>12315</v>
      </c>
      <c r="T15" s="64">
        <f aca="true" t="shared" si="5" ref="T15:T30">(P15/Q15*100)-100</f>
        <v>-32.52623688155923</v>
      </c>
      <c r="U15" s="75">
        <v>99739</v>
      </c>
      <c r="V15" s="14">
        <f t="shared" si="1"/>
        <v>2571.714285714286</v>
      </c>
      <c r="W15" s="75">
        <f t="shared" si="2"/>
        <v>135743</v>
      </c>
      <c r="X15" s="75">
        <v>22256</v>
      </c>
      <c r="Y15" s="76">
        <f t="shared" si="3"/>
        <v>29824</v>
      </c>
    </row>
    <row r="16" spans="1:25" ht="12.75">
      <c r="A16" s="72">
        <v>3</v>
      </c>
      <c r="B16" s="72">
        <v>4</v>
      </c>
      <c r="C16" s="4" t="s">
        <v>73</v>
      </c>
      <c r="D16" s="4" t="s">
        <v>74</v>
      </c>
      <c r="E16" s="15" t="s">
        <v>47</v>
      </c>
      <c r="F16" s="15" t="s">
        <v>75</v>
      </c>
      <c r="G16" s="37">
        <v>5</v>
      </c>
      <c r="H16" s="37">
        <v>13</v>
      </c>
      <c r="I16" s="24">
        <v>12618</v>
      </c>
      <c r="J16" s="24">
        <v>18572</v>
      </c>
      <c r="K16" s="98">
        <v>2477</v>
      </c>
      <c r="L16" s="98">
        <v>3971</v>
      </c>
      <c r="M16" s="64">
        <f t="shared" si="4"/>
        <v>-32.05901356881327</v>
      </c>
      <c r="N16" s="14">
        <f t="shared" si="0"/>
        <v>970.6153846153846</v>
      </c>
      <c r="O16" s="73">
        <v>13</v>
      </c>
      <c r="P16" s="14">
        <v>19513</v>
      </c>
      <c r="Q16" s="14">
        <v>30061</v>
      </c>
      <c r="R16" s="14">
        <v>4085</v>
      </c>
      <c r="S16" s="14">
        <v>6779</v>
      </c>
      <c r="T16" s="64">
        <f t="shared" si="5"/>
        <v>-35.08865307208676</v>
      </c>
      <c r="U16" s="89">
        <v>132999</v>
      </c>
      <c r="V16" s="14">
        <f t="shared" si="1"/>
        <v>1501</v>
      </c>
      <c r="W16" s="75">
        <f t="shared" si="2"/>
        <v>152512</v>
      </c>
      <c r="X16" s="75">
        <v>31821</v>
      </c>
      <c r="Y16" s="76">
        <f t="shared" si="3"/>
        <v>35906</v>
      </c>
    </row>
    <row r="17" spans="1:25" ht="12.75">
      <c r="A17" s="72">
        <v>4</v>
      </c>
      <c r="B17" s="72">
        <v>2</v>
      </c>
      <c r="C17" s="4" t="s">
        <v>84</v>
      </c>
      <c r="D17" s="4" t="s">
        <v>85</v>
      </c>
      <c r="E17" s="15" t="s">
        <v>47</v>
      </c>
      <c r="F17" s="15" t="s">
        <v>86</v>
      </c>
      <c r="G17" s="37">
        <v>2</v>
      </c>
      <c r="H17" s="37">
        <v>14</v>
      </c>
      <c r="I17" s="24">
        <v>13303</v>
      </c>
      <c r="J17" s="24">
        <v>15466</v>
      </c>
      <c r="K17" s="24">
        <v>2671</v>
      </c>
      <c r="L17" s="24">
        <v>3052</v>
      </c>
      <c r="M17" s="64">
        <f t="shared" si="4"/>
        <v>-13.985516617095556</v>
      </c>
      <c r="N17" s="14">
        <f t="shared" si="0"/>
        <v>950.2142857142857</v>
      </c>
      <c r="O17" s="38">
        <v>14</v>
      </c>
      <c r="P17" s="14">
        <v>18455</v>
      </c>
      <c r="Q17" s="14">
        <v>31871</v>
      </c>
      <c r="R17" s="14">
        <v>3848</v>
      </c>
      <c r="S17" s="14">
        <v>7333</v>
      </c>
      <c r="T17" s="64">
        <f t="shared" si="5"/>
        <v>-42.09469423613944</v>
      </c>
      <c r="U17" s="75">
        <v>32345</v>
      </c>
      <c r="V17" s="14">
        <f t="shared" si="1"/>
        <v>1318.2142857142858</v>
      </c>
      <c r="W17" s="75">
        <f t="shared" si="2"/>
        <v>50800</v>
      </c>
      <c r="X17" s="75">
        <v>7574</v>
      </c>
      <c r="Y17" s="76">
        <f t="shared" si="3"/>
        <v>11422</v>
      </c>
    </row>
    <row r="18" spans="1:25" ht="13.5" customHeight="1">
      <c r="A18" s="72">
        <v>5</v>
      </c>
      <c r="B18" s="72">
        <v>3</v>
      </c>
      <c r="C18" s="4" t="s">
        <v>87</v>
      </c>
      <c r="D18" s="4" t="s">
        <v>88</v>
      </c>
      <c r="E18" s="15" t="s">
        <v>53</v>
      </c>
      <c r="F18" s="15" t="s">
        <v>36</v>
      </c>
      <c r="G18" s="37">
        <v>2</v>
      </c>
      <c r="H18" s="37">
        <v>6</v>
      </c>
      <c r="I18" s="14">
        <v>9604</v>
      </c>
      <c r="J18" s="14">
        <v>14945</v>
      </c>
      <c r="K18" s="24">
        <v>1952</v>
      </c>
      <c r="L18" s="24">
        <v>3054</v>
      </c>
      <c r="M18" s="64">
        <f t="shared" si="4"/>
        <v>-35.73770491803279</v>
      </c>
      <c r="N18" s="14">
        <f t="shared" si="0"/>
        <v>1600.6666666666667</v>
      </c>
      <c r="O18" s="73">
        <v>6</v>
      </c>
      <c r="P18" s="14">
        <v>14138</v>
      </c>
      <c r="Q18" s="14">
        <v>31414</v>
      </c>
      <c r="R18" s="14">
        <v>3012</v>
      </c>
      <c r="S18" s="14">
        <v>7408</v>
      </c>
      <c r="T18" s="64">
        <f t="shared" si="5"/>
        <v>-54.9945884000764</v>
      </c>
      <c r="U18" s="75">
        <v>31960</v>
      </c>
      <c r="V18" s="14">
        <f t="shared" si="1"/>
        <v>2356.3333333333335</v>
      </c>
      <c r="W18" s="75">
        <f t="shared" si="2"/>
        <v>46098</v>
      </c>
      <c r="X18" s="75">
        <v>7522</v>
      </c>
      <c r="Y18" s="76">
        <f t="shared" si="3"/>
        <v>10534</v>
      </c>
    </row>
    <row r="19" spans="1:25" ht="12.75">
      <c r="A19" s="72">
        <v>6</v>
      </c>
      <c r="B19" s="72">
        <v>8</v>
      </c>
      <c r="C19" s="4" t="s">
        <v>63</v>
      </c>
      <c r="D19" s="4" t="s">
        <v>64</v>
      </c>
      <c r="E19" s="15" t="s">
        <v>65</v>
      </c>
      <c r="F19" s="15" t="s">
        <v>66</v>
      </c>
      <c r="G19" s="37">
        <v>7</v>
      </c>
      <c r="H19" s="37">
        <v>17</v>
      </c>
      <c r="I19" s="24">
        <v>7778</v>
      </c>
      <c r="J19" s="24">
        <v>5695</v>
      </c>
      <c r="K19" s="14">
        <v>1635</v>
      </c>
      <c r="L19" s="14">
        <v>1204</v>
      </c>
      <c r="M19" s="64">
        <f t="shared" si="4"/>
        <v>36.575943810359945</v>
      </c>
      <c r="N19" s="14">
        <f t="shared" si="0"/>
        <v>457.52941176470586</v>
      </c>
      <c r="O19" s="37">
        <v>17</v>
      </c>
      <c r="P19" s="14">
        <v>13232</v>
      </c>
      <c r="Q19" s="14">
        <v>12944</v>
      </c>
      <c r="R19" s="14">
        <v>3079</v>
      </c>
      <c r="S19" s="14">
        <v>3069</v>
      </c>
      <c r="T19" s="64">
        <f t="shared" si="5"/>
        <v>2.2249690976514245</v>
      </c>
      <c r="U19" s="75">
        <v>116403</v>
      </c>
      <c r="V19" s="14">
        <f t="shared" si="1"/>
        <v>778.3529411764706</v>
      </c>
      <c r="W19" s="75">
        <f t="shared" si="2"/>
        <v>129635</v>
      </c>
      <c r="X19" s="75">
        <v>25994</v>
      </c>
      <c r="Y19" s="76">
        <f t="shared" si="3"/>
        <v>29073</v>
      </c>
    </row>
    <row r="20" spans="1:25" ht="12.75">
      <c r="A20" s="72">
        <v>7</v>
      </c>
      <c r="B20" s="72">
        <v>6</v>
      </c>
      <c r="C20" s="94" t="s">
        <v>71</v>
      </c>
      <c r="D20" s="94" t="s">
        <v>72</v>
      </c>
      <c r="E20" s="15" t="s">
        <v>47</v>
      </c>
      <c r="F20" s="15" t="s">
        <v>42</v>
      </c>
      <c r="G20" s="37">
        <v>5</v>
      </c>
      <c r="H20" s="37">
        <v>5</v>
      </c>
      <c r="I20" s="24">
        <v>6854</v>
      </c>
      <c r="J20" s="24">
        <v>9665</v>
      </c>
      <c r="K20" s="14">
        <v>1356</v>
      </c>
      <c r="L20" s="14">
        <v>1873</v>
      </c>
      <c r="M20" s="64">
        <f t="shared" si="4"/>
        <v>-29.084324883600615</v>
      </c>
      <c r="N20" s="14">
        <f t="shared" si="0"/>
        <v>1370.8</v>
      </c>
      <c r="O20" s="73">
        <v>5</v>
      </c>
      <c r="P20" s="14">
        <v>10858</v>
      </c>
      <c r="Q20" s="14">
        <v>17894</v>
      </c>
      <c r="R20" s="14">
        <v>2277</v>
      </c>
      <c r="S20" s="14">
        <v>4028</v>
      </c>
      <c r="T20" s="64">
        <f t="shared" si="5"/>
        <v>-39.32044260646027</v>
      </c>
      <c r="U20" s="75">
        <v>77246</v>
      </c>
      <c r="V20" s="14">
        <f t="shared" si="1"/>
        <v>2171.6</v>
      </c>
      <c r="W20" s="75">
        <f t="shared" si="2"/>
        <v>88104</v>
      </c>
      <c r="X20" s="75">
        <v>16797</v>
      </c>
      <c r="Y20" s="76">
        <f t="shared" si="3"/>
        <v>19074</v>
      </c>
    </row>
    <row r="21" spans="1:25" ht="12.75">
      <c r="A21" s="72">
        <v>8</v>
      </c>
      <c r="B21" s="72">
        <v>5</v>
      </c>
      <c r="C21" s="4" t="s">
        <v>79</v>
      </c>
      <c r="D21" s="4" t="s">
        <v>80</v>
      </c>
      <c r="E21" s="15" t="s">
        <v>46</v>
      </c>
      <c r="F21" s="15" t="s">
        <v>36</v>
      </c>
      <c r="G21" s="37">
        <v>3</v>
      </c>
      <c r="H21" s="37">
        <v>7</v>
      </c>
      <c r="I21" s="14">
        <v>6336</v>
      </c>
      <c r="J21" s="14">
        <v>8142</v>
      </c>
      <c r="K21" s="100">
        <v>1289</v>
      </c>
      <c r="L21" s="100">
        <v>1627</v>
      </c>
      <c r="M21" s="64">
        <f t="shared" si="4"/>
        <v>-22.181282240235817</v>
      </c>
      <c r="N21" s="14">
        <f t="shared" si="0"/>
        <v>905.1428571428571</v>
      </c>
      <c r="O21" s="38">
        <v>7</v>
      </c>
      <c r="P21" s="14">
        <v>8923</v>
      </c>
      <c r="Q21" s="14">
        <v>18326</v>
      </c>
      <c r="R21" s="14">
        <v>1887</v>
      </c>
      <c r="S21" s="14">
        <v>4403</v>
      </c>
      <c r="T21" s="64">
        <f t="shared" si="5"/>
        <v>-51.30961475499291</v>
      </c>
      <c r="U21" s="75">
        <v>30226</v>
      </c>
      <c r="V21" s="14">
        <f t="shared" si="1"/>
        <v>1274.7142857142858</v>
      </c>
      <c r="W21" s="75">
        <f t="shared" si="2"/>
        <v>39149</v>
      </c>
      <c r="X21" s="75">
        <v>7108</v>
      </c>
      <c r="Y21" s="76">
        <f t="shared" si="3"/>
        <v>8995</v>
      </c>
    </row>
    <row r="22" spans="1:25" ht="12.75">
      <c r="A22" s="72">
        <v>9</v>
      </c>
      <c r="B22" s="72">
        <v>7</v>
      </c>
      <c r="C22" s="4" t="s">
        <v>78</v>
      </c>
      <c r="D22" s="4" t="s">
        <v>83</v>
      </c>
      <c r="E22" s="15" t="s">
        <v>47</v>
      </c>
      <c r="F22" s="15" t="s">
        <v>42</v>
      </c>
      <c r="G22" s="37">
        <v>3</v>
      </c>
      <c r="H22" s="37">
        <v>5</v>
      </c>
      <c r="I22" s="24">
        <v>4435</v>
      </c>
      <c r="J22" s="24">
        <v>8786</v>
      </c>
      <c r="K22" s="24">
        <v>870</v>
      </c>
      <c r="L22" s="24">
        <v>1705</v>
      </c>
      <c r="M22" s="64">
        <f t="shared" si="4"/>
        <v>-49.52196676530845</v>
      </c>
      <c r="N22" s="14">
        <f t="shared" si="0"/>
        <v>887</v>
      </c>
      <c r="O22" s="73">
        <v>5</v>
      </c>
      <c r="P22" s="14">
        <v>7562</v>
      </c>
      <c r="Q22" s="14">
        <v>14626</v>
      </c>
      <c r="R22" s="14">
        <v>1598</v>
      </c>
      <c r="S22" s="14">
        <v>3215</v>
      </c>
      <c r="T22" s="64">
        <f t="shared" si="5"/>
        <v>-48.29755230411595</v>
      </c>
      <c r="U22" s="75">
        <v>30452</v>
      </c>
      <c r="V22" s="14">
        <f t="shared" si="1"/>
        <v>1512.4</v>
      </c>
      <c r="W22" s="75">
        <f t="shared" si="2"/>
        <v>38014</v>
      </c>
      <c r="X22" s="75">
        <v>6662</v>
      </c>
      <c r="Y22" s="76">
        <f t="shared" si="3"/>
        <v>8260</v>
      </c>
    </row>
    <row r="23" spans="1:25" ht="12.75">
      <c r="A23" s="72">
        <v>10</v>
      </c>
      <c r="B23" s="72">
        <v>9</v>
      </c>
      <c r="C23" s="4" t="s">
        <v>57</v>
      </c>
      <c r="D23" s="4" t="s">
        <v>58</v>
      </c>
      <c r="E23" s="15" t="s">
        <v>53</v>
      </c>
      <c r="F23" s="15" t="s">
        <v>36</v>
      </c>
      <c r="G23" s="37">
        <v>13</v>
      </c>
      <c r="H23" s="37">
        <v>22</v>
      </c>
      <c r="I23" s="98">
        <v>4308</v>
      </c>
      <c r="J23" s="98">
        <v>3955</v>
      </c>
      <c r="K23" s="90">
        <v>912</v>
      </c>
      <c r="L23" s="90">
        <v>883</v>
      </c>
      <c r="M23" s="64">
        <f t="shared" si="4"/>
        <v>8.925410872313535</v>
      </c>
      <c r="N23" s="14">
        <f t="shared" si="0"/>
        <v>195.8181818181818</v>
      </c>
      <c r="O23" s="73">
        <v>22</v>
      </c>
      <c r="P23" s="14">
        <v>5757</v>
      </c>
      <c r="Q23" s="14">
        <v>9517</v>
      </c>
      <c r="R23" s="14">
        <v>1216</v>
      </c>
      <c r="S23" s="14">
        <v>2362</v>
      </c>
      <c r="T23" s="64">
        <f t="shared" si="5"/>
        <v>-39.508248397604284</v>
      </c>
      <c r="U23" s="75">
        <v>521051</v>
      </c>
      <c r="V23" s="14">
        <f t="shared" si="1"/>
        <v>261.6818181818182</v>
      </c>
      <c r="W23" s="75">
        <f t="shared" si="2"/>
        <v>526808</v>
      </c>
      <c r="X23" s="77">
        <v>114582</v>
      </c>
      <c r="Y23" s="76">
        <f t="shared" si="3"/>
        <v>115798</v>
      </c>
    </row>
    <row r="24" spans="1:25" ht="12.75">
      <c r="A24" s="72">
        <v>11</v>
      </c>
      <c r="B24" s="72">
        <v>10</v>
      </c>
      <c r="C24" s="4" t="s">
        <v>76</v>
      </c>
      <c r="D24" s="4" t="s">
        <v>77</v>
      </c>
      <c r="E24" s="15" t="s">
        <v>47</v>
      </c>
      <c r="F24" s="15" t="s">
        <v>48</v>
      </c>
      <c r="G24" s="37">
        <v>4</v>
      </c>
      <c r="H24" s="37">
        <v>4</v>
      </c>
      <c r="I24" s="24">
        <v>3337</v>
      </c>
      <c r="J24" s="24">
        <v>4666</v>
      </c>
      <c r="K24" s="24">
        <v>664</v>
      </c>
      <c r="L24" s="24">
        <v>909</v>
      </c>
      <c r="M24" s="64">
        <f t="shared" si="4"/>
        <v>-28.482640377196745</v>
      </c>
      <c r="N24" s="14">
        <f t="shared" si="0"/>
        <v>834.25</v>
      </c>
      <c r="O24" s="73">
        <v>4</v>
      </c>
      <c r="P24" s="22">
        <v>5283</v>
      </c>
      <c r="Q24" s="22">
        <v>8691</v>
      </c>
      <c r="R24" s="22">
        <v>1120</v>
      </c>
      <c r="S24" s="22">
        <v>1898</v>
      </c>
      <c r="T24" s="64">
        <f t="shared" si="5"/>
        <v>-39.212978943734896</v>
      </c>
      <c r="U24" s="75">
        <v>29060</v>
      </c>
      <c r="V24" s="14">
        <f t="shared" si="1"/>
        <v>1320.75</v>
      </c>
      <c r="W24" s="75">
        <f t="shared" si="2"/>
        <v>34343</v>
      </c>
      <c r="X24" s="77">
        <v>6345</v>
      </c>
      <c r="Y24" s="76">
        <f t="shared" si="3"/>
        <v>7465</v>
      </c>
    </row>
    <row r="25" spans="1:25" ht="12.75" customHeight="1">
      <c r="A25" s="72">
        <v>12</v>
      </c>
      <c r="B25" s="72">
        <v>11</v>
      </c>
      <c r="C25" s="4" t="s">
        <v>67</v>
      </c>
      <c r="D25" s="4" t="s">
        <v>68</v>
      </c>
      <c r="E25" s="15" t="s">
        <v>46</v>
      </c>
      <c r="F25" s="15" t="s">
        <v>36</v>
      </c>
      <c r="G25" s="37">
        <v>6</v>
      </c>
      <c r="H25" s="37">
        <v>7</v>
      </c>
      <c r="I25" s="24">
        <v>2591</v>
      </c>
      <c r="J25" s="24">
        <v>3298</v>
      </c>
      <c r="K25" s="96">
        <v>517</v>
      </c>
      <c r="L25" s="96">
        <v>653</v>
      </c>
      <c r="M25" s="64">
        <f t="shared" si="4"/>
        <v>-21.43723468768951</v>
      </c>
      <c r="N25" s="14">
        <f t="shared" si="0"/>
        <v>370.14285714285717</v>
      </c>
      <c r="O25" s="38">
        <v>7</v>
      </c>
      <c r="P25" s="14">
        <v>3806</v>
      </c>
      <c r="Q25" s="14">
        <v>6531</v>
      </c>
      <c r="R25" s="24">
        <v>813</v>
      </c>
      <c r="S25" s="24">
        <v>1502</v>
      </c>
      <c r="T25" s="64">
        <f t="shared" si="5"/>
        <v>-41.72408513244527</v>
      </c>
      <c r="U25" s="77">
        <v>59522</v>
      </c>
      <c r="V25" s="14">
        <f t="shared" si="1"/>
        <v>543.7142857142857</v>
      </c>
      <c r="W25" s="75">
        <f t="shared" si="2"/>
        <v>63328</v>
      </c>
      <c r="X25" s="75">
        <v>13301</v>
      </c>
      <c r="Y25" s="76">
        <f t="shared" si="3"/>
        <v>14114</v>
      </c>
    </row>
    <row r="26" spans="1:25" ht="12.75" customHeight="1">
      <c r="A26" s="72">
        <v>13</v>
      </c>
      <c r="B26" s="72">
        <v>14</v>
      </c>
      <c r="C26" s="94" t="s">
        <v>54</v>
      </c>
      <c r="D26" s="94" t="s">
        <v>55</v>
      </c>
      <c r="E26" s="15" t="s">
        <v>49</v>
      </c>
      <c r="F26" s="15" t="s">
        <v>42</v>
      </c>
      <c r="G26" s="37">
        <v>18</v>
      </c>
      <c r="H26" s="37">
        <v>30</v>
      </c>
      <c r="I26" s="14">
        <v>2385</v>
      </c>
      <c r="J26" s="14">
        <v>1417</v>
      </c>
      <c r="K26" s="14">
        <v>498</v>
      </c>
      <c r="L26" s="14">
        <v>288</v>
      </c>
      <c r="M26" s="64">
        <f t="shared" si="4"/>
        <v>68.3133380381087</v>
      </c>
      <c r="N26" s="14">
        <f t="shared" si="0"/>
        <v>79.5</v>
      </c>
      <c r="O26" s="37">
        <v>30</v>
      </c>
      <c r="P26" s="14">
        <v>3181</v>
      </c>
      <c r="Q26" s="14">
        <v>3079</v>
      </c>
      <c r="R26" s="14">
        <v>665</v>
      </c>
      <c r="S26" s="14">
        <v>683</v>
      </c>
      <c r="T26" s="64">
        <f t="shared" si="5"/>
        <v>3.312763884378043</v>
      </c>
      <c r="U26" s="101">
        <v>836709</v>
      </c>
      <c r="V26" s="14">
        <f t="shared" si="1"/>
        <v>106.03333333333333</v>
      </c>
      <c r="W26" s="75">
        <f t="shared" si="2"/>
        <v>839890</v>
      </c>
      <c r="X26" s="75">
        <v>180132</v>
      </c>
      <c r="Y26" s="76">
        <f t="shared" si="3"/>
        <v>180797</v>
      </c>
    </row>
    <row r="27" spans="1:25" ht="12.75">
      <c r="A27" s="72">
        <v>14</v>
      </c>
      <c r="B27" s="72">
        <v>12</v>
      </c>
      <c r="C27" s="4" t="s">
        <v>61</v>
      </c>
      <c r="D27" s="4" t="s">
        <v>62</v>
      </c>
      <c r="E27" s="15" t="s">
        <v>47</v>
      </c>
      <c r="F27" s="15" t="s">
        <v>42</v>
      </c>
      <c r="G27" s="37">
        <v>9</v>
      </c>
      <c r="H27" s="37">
        <v>3</v>
      </c>
      <c r="I27" s="24">
        <v>1566</v>
      </c>
      <c r="J27" s="24">
        <v>2408</v>
      </c>
      <c r="K27" s="22">
        <v>297</v>
      </c>
      <c r="L27" s="22">
        <v>471</v>
      </c>
      <c r="M27" s="64">
        <f t="shared" si="4"/>
        <v>-34.96677740863787</v>
      </c>
      <c r="N27" s="14">
        <f t="shared" si="0"/>
        <v>522</v>
      </c>
      <c r="O27" s="37">
        <v>3</v>
      </c>
      <c r="P27" s="22">
        <v>2302</v>
      </c>
      <c r="Q27" s="22">
        <v>3942</v>
      </c>
      <c r="R27" s="22">
        <v>448</v>
      </c>
      <c r="S27" s="22">
        <v>784</v>
      </c>
      <c r="T27" s="64">
        <f t="shared" si="5"/>
        <v>-41.603247082699134</v>
      </c>
      <c r="U27" s="75">
        <v>66613</v>
      </c>
      <c r="V27" s="14">
        <f t="shared" si="1"/>
        <v>767.3333333333334</v>
      </c>
      <c r="W27" s="75">
        <f t="shared" si="2"/>
        <v>68915</v>
      </c>
      <c r="X27" s="77">
        <v>13822</v>
      </c>
      <c r="Y27" s="76">
        <f t="shared" si="3"/>
        <v>14270</v>
      </c>
    </row>
    <row r="28" spans="1:25" ht="12.75">
      <c r="A28" s="72">
        <v>15</v>
      </c>
      <c r="B28" s="72">
        <v>13</v>
      </c>
      <c r="C28" s="4" t="s">
        <v>56</v>
      </c>
      <c r="D28" s="4" t="s">
        <v>56</v>
      </c>
      <c r="E28" s="15" t="s">
        <v>46</v>
      </c>
      <c r="F28" s="15" t="s">
        <v>36</v>
      </c>
      <c r="G28" s="37">
        <v>14</v>
      </c>
      <c r="H28" s="37">
        <v>8</v>
      </c>
      <c r="I28" s="24">
        <v>1105</v>
      </c>
      <c r="J28" s="24">
        <v>1660</v>
      </c>
      <c r="K28" s="14">
        <v>238</v>
      </c>
      <c r="L28" s="14">
        <v>342</v>
      </c>
      <c r="M28" s="64">
        <f t="shared" si="4"/>
        <v>-33.433734939759034</v>
      </c>
      <c r="N28" s="14">
        <f t="shared" si="0"/>
        <v>138.125</v>
      </c>
      <c r="O28" s="38">
        <v>8</v>
      </c>
      <c r="P28" s="14">
        <v>1546</v>
      </c>
      <c r="Q28" s="14">
        <v>3205</v>
      </c>
      <c r="R28" s="14">
        <v>345</v>
      </c>
      <c r="S28" s="14">
        <v>720</v>
      </c>
      <c r="T28" s="64">
        <f t="shared" si="5"/>
        <v>-51.76287051482059</v>
      </c>
      <c r="U28" s="75">
        <v>288373</v>
      </c>
      <c r="V28" s="14">
        <f t="shared" si="1"/>
        <v>193.25</v>
      </c>
      <c r="W28" s="75">
        <f t="shared" si="2"/>
        <v>289919</v>
      </c>
      <c r="X28" s="77">
        <v>65665</v>
      </c>
      <c r="Y28" s="76">
        <f t="shared" si="3"/>
        <v>66010</v>
      </c>
    </row>
    <row r="29" spans="1:25" ht="12.75">
      <c r="A29" s="72">
        <v>16</v>
      </c>
      <c r="B29" s="72">
        <v>15</v>
      </c>
      <c r="C29" s="4" t="s">
        <v>59</v>
      </c>
      <c r="D29" s="4" t="s">
        <v>60</v>
      </c>
      <c r="E29" s="15" t="s">
        <v>47</v>
      </c>
      <c r="F29" s="15" t="s">
        <v>48</v>
      </c>
      <c r="G29" s="37">
        <v>9</v>
      </c>
      <c r="H29" s="37">
        <v>4</v>
      </c>
      <c r="I29" s="24">
        <v>915</v>
      </c>
      <c r="J29" s="24">
        <v>1475</v>
      </c>
      <c r="K29" s="90">
        <v>172</v>
      </c>
      <c r="L29" s="90">
        <v>279</v>
      </c>
      <c r="M29" s="64">
        <f t="shared" si="4"/>
        <v>-37.96610169491525</v>
      </c>
      <c r="N29" s="14">
        <f t="shared" si="0"/>
        <v>228.75</v>
      </c>
      <c r="O29" s="73">
        <v>4</v>
      </c>
      <c r="P29" s="22">
        <v>1350</v>
      </c>
      <c r="Q29" s="22">
        <v>2703</v>
      </c>
      <c r="R29" s="22">
        <v>264</v>
      </c>
      <c r="S29" s="22">
        <v>552</v>
      </c>
      <c r="T29" s="64">
        <f t="shared" si="5"/>
        <v>-50.055493895671475</v>
      </c>
      <c r="U29" s="75">
        <v>45695</v>
      </c>
      <c r="V29" s="14">
        <f t="shared" si="1"/>
        <v>337.5</v>
      </c>
      <c r="W29" s="75">
        <f t="shared" si="2"/>
        <v>47045</v>
      </c>
      <c r="X29" s="77">
        <v>9561</v>
      </c>
      <c r="Y29" s="76">
        <f t="shared" si="3"/>
        <v>9825</v>
      </c>
    </row>
    <row r="30" spans="1:25" ht="12.75">
      <c r="A30" s="72">
        <v>17</v>
      </c>
      <c r="B30" s="72">
        <v>16</v>
      </c>
      <c r="C30" s="4" t="s">
        <v>69</v>
      </c>
      <c r="D30" s="4" t="s">
        <v>70</v>
      </c>
      <c r="E30" s="15" t="s">
        <v>47</v>
      </c>
      <c r="F30" s="15" t="s">
        <v>48</v>
      </c>
      <c r="G30" s="37">
        <v>5</v>
      </c>
      <c r="H30" s="37">
        <v>2</v>
      </c>
      <c r="I30" s="24">
        <v>620</v>
      </c>
      <c r="J30" s="24">
        <v>983</v>
      </c>
      <c r="K30" s="14">
        <v>121</v>
      </c>
      <c r="L30" s="14">
        <v>187</v>
      </c>
      <c r="M30" s="64">
        <f t="shared" si="4"/>
        <v>-36.927772126144454</v>
      </c>
      <c r="N30" s="14">
        <f t="shared" si="0"/>
        <v>310</v>
      </c>
      <c r="O30" s="73">
        <v>2</v>
      </c>
      <c r="P30" s="14">
        <v>934</v>
      </c>
      <c r="Q30" s="14">
        <v>2408</v>
      </c>
      <c r="R30" s="14">
        <v>189</v>
      </c>
      <c r="S30" s="14">
        <v>530</v>
      </c>
      <c r="T30" s="64">
        <f t="shared" si="5"/>
        <v>-61.21262458471761</v>
      </c>
      <c r="U30" s="75">
        <v>11828</v>
      </c>
      <c r="V30" s="14">
        <f t="shared" si="1"/>
        <v>467</v>
      </c>
      <c r="W30" s="75">
        <f t="shared" si="2"/>
        <v>12762</v>
      </c>
      <c r="X30" s="75">
        <v>2425</v>
      </c>
      <c r="Y30" s="76">
        <f t="shared" si="3"/>
        <v>2614</v>
      </c>
    </row>
    <row r="31" spans="1:25" ht="12.75">
      <c r="A31" s="72">
        <v>18</v>
      </c>
      <c r="B31" s="72"/>
      <c r="C31" s="97"/>
      <c r="D31" s="4"/>
      <c r="E31" s="15"/>
      <c r="F31" s="15"/>
      <c r="G31" s="37"/>
      <c r="H31" s="37"/>
      <c r="I31" s="24"/>
      <c r="J31" s="24"/>
      <c r="K31" s="96"/>
      <c r="L31" s="96"/>
      <c r="M31" s="64"/>
      <c r="N31" s="14"/>
      <c r="O31" s="73"/>
      <c r="P31" s="74"/>
      <c r="Q31" s="74"/>
      <c r="R31" s="74"/>
      <c r="S31" s="74"/>
      <c r="T31" s="64"/>
      <c r="U31" s="95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5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9"/>
      <c r="L33" s="99"/>
      <c r="M33" s="64"/>
      <c r="N33" s="14"/>
      <c r="O33" s="73"/>
      <c r="P33" s="22"/>
      <c r="Q33" s="22"/>
      <c r="R33" s="22"/>
      <c r="S33" s="22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175</v>
      </c>
      <c r="I34" s="31">
        <f>SUM(I14:I33)</f>
        <v>230627</v>
      </c>
      <c r="J34" s="31">
        <v>232940</v>
      </c>
      <c r="K34" s="31">
        <f>SUM(K14:K33)</f>
        <v>45178</v>
      </c>
      <c r="L34" s="31">
        <v>44683</v>
      </c>
      <c r="M34" s="68">
        <f>(I34/J34*100)-100</f>
        <v>-0.9929595604018147</v>
      </c>
      <c r="N34" s="32">
        <f>I34/H34</f>
        <v>1317.8685714285714</v>
      </c>
      <c r="O34" s="34">
        <f>SUM(O14:O33)</f>
        <v>175</v>
      </c>
      <c r="P34" s="31">
        <f>SUM(P14:P33)</f>
        <v>353459</v>
      </c>
      <c r="Q34" s="31">
        <v>348995</v>
      </c>
      <c r="R34" s="31">
        <f>SUM(R14:R33)</f>
        <v>72935</v>
      </c>
      <c r="S34" s="31">
        <v>70166</v>
      </c>
      <c r="T34" s="68">
        <f>(P34/Q34*100)-100</f>
        <v>1.279101419791104</v>
      </c>
      <c r="U34" s="78">
        <f>SUM(U14:U33)</f>
        <v>2466463</v>
      </c>
      <c r="V34" s="91">
        <f>P34/O34</f>
        <v>2019.7657142857142</v>
      </c>
      <c r="W34" s="93">
        <f>SUM(U34,P34)</f>
        <v>2819922</v>
      </c>
      <c r="X34" s="92">
        <f>SUM(X14:X33)</f>
        <v>542313</v>
      </c>
      <c r="Y34" s="35">
        <f>SUM(Y14:Y33)</f>
        <v>615248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02 - Nov</v>
      </c>
      <c r="L4" s="20"/>
      <c r="M4" s="62" t="str">
        <f>'WEEKLY COMPETITIVE REPORT'!M4</f>
        <v>04 - Nov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0.7573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01 - Nov</v>
      </c>
      <c r="L5" s="7"/>
      <c r="M5" s="63" t="str">
        <f>'WEEKLY COMPETITIVE REPORT'!M5</f>
        <v>07 -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41221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SKYFALL</v>
      </c>
      <c r="D14" s="4" t="str">
        <f>'WEEKLY COMPETITIVE REPORT'!D14</f>
        <v>SKYFALL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1</v>
      </c>
      <c r="H14" s="37">
        <f>'WEEKLY COMPETITIVE REPORT'!H14</f>
        <v>14</v>
      </c>
      <c r="I14" s="14">
        <f>'WEEKLY COMPETITIVE REPORT'!I14/Y4</f>
        <v>167452.79281658525</v>
      </c>
      <c r="J14" s="14">
        <f>'WEEKLY COMPETITIVE REPORT'!J14/Y4</f>
        <v>0</v>
      </c>
      <c r="K14" s="22">
        <f>'WEEKLY COMPETITIVE REPORT'!K14</f>
        <v>24153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11960.913772613232</v>
      </c>
      <c r="O14" s="37">
        <f>'WEEKLY COMPETITIVE REPORT'!O14</f>
        <v>14</v>
      </c>
      <c r="P14" s="14">
        <f>'WEEKLY COMPETITIVE REPORT'!P14/Y4</f>
        <v>264908.2265944804</v>
      </c>
      <c r="Q14" s="14">
        <f>'WEEKLY COMPETITIVE REPORT'!Q14/Y4</f>
        <v>0</v>
      </c>
      <c r="R14" s="22">
        <f>'WEEKLY COMPETITIVE REPORT'!R14</f>
        <v>40521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74266.4729961706</v>
      </c>
      <c r="V14" s="14">
        <f aca="true" t="shared" si="1" ref="V14:V20">P14/O14</f>
        <v>18922.01618532003</v>
      </c>
      <c r="W14" s="25">
        <f aca="true" t="shared" si="2" ref="W14:W20">P14+U14</f>
        <v>339174.69959065097</v>
      </c>
      <c r="X14" s="22">
        <f>'WEEKLY COMPETITIVE REPORT'!X14</f>
        <v>10746</v>
      </c>
      <c r="Y14" s="56">
        <f>'WEEKLY COMPETITIVE REPORT'!Y14</f>
        <v>51267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HOTEL TRANSYLVANIA 3D</v>
      </c>
      <c r="D15" s="4" t="str">
        <f>'WEEKLY COMPETITIVE REPORT'!D15</f>
        <v>HOTEL TRANSILVANIJA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3</v>
      </c>
      <c r="H15" s="37">
        <f>'WEEKLY COMPETITIVE REPORT'!H15</f>
        <v>14</v>
      </c>
      <c r="I15" s="14">
        <f>'WEEKLY COMPETITIVE REPORT'!I15/Y4</f>
        <v>34411.72586821603</v>
      </c>
      <c r="J15" s="14">
        <f>'WEEKLY COMPETITIVE REPORT'!J15/Y4</f>
        <v>31846.03195563185</v>
      </c>
      <c r="K15" s="22">
        <f>'WEEKLY COMPETITIVE REPORT'!K15</f>
        <v>5356</v>
      </c>
      <c r="L15" s="22">
        <f>'WEEKLY COMPETITIVE REPORT'!L15</f>
        <v>4821</v>
      </c>
      <c r="M15" s="64">
        <f>'WEEKLY COMPETITIVE REPORT'!M15</f>
        <v>8.056557614960397</v>
      </c>
      <c r="N15" s="14">
        <f t="shared" si="0"/>
        <v>2457.980419158288</v>
      </c>
      <c r="O15" s="37">
        <f>'WEEKLY COMPETITIVE REPORT'!O15</f>
        <v>14</v>
      </c>
      <c r="P15" s="14">
        <f>'WEEKLY COMPETITIVE REPORT'!P15/Y4</f>
        <v>47542.58550112241</v>
      </c>
      <c r="Q15" s="14">
        <f>'WEEKLY COMPETITIVE REPORT'!Q15/Y4</f>
        <v>70460.84774858049</v>
      </c>
      <c r="R15" s="22">
        <f>'WEEKLY COMPETITIVE REPORT'!R15</f>
        <v>7568</v>
      </c>
      <c r="S15" s="22">
        <f>'WEEKLY COMPETITIVE REPORT'!S15</f>
        <v>12315</v>
      </c>
      <c r="T15" s="64">
        <f>'WEEKLY COMPETITIVE REPORT'!T15</f>
        <v>-32.52623688155923</v>
      </c>
      <c r="U15" s="14">
        <f>'WEEKLY COMPETITIVE REPORT'!U15/Y4</f>
        <v>131703.42004489634</v>
      </c>
      <c r="V15" s="14">
        <f t="shared" si="1"/>
        <v>3395.8989643658865</v>
      </c>
      <c r="W15" s="25">
        <f t="shared" si="2"/>
        <v>179246.00554601874</v>
      </c>
      <c r="X15" s="22">
        <f>'WEEKLY COMPETITIVE REPORT'!X15</f>
        <v>22256</v>
      </c>
      <c r="Y15" s="56">
        <f>'WEEKLY COMPETITIVE REPORT'!Y15</f>
        <v>29824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SHANGHAI GYPSY</v>
      </c>
      <c r="D16" s="4" t="str">
        <f>'WEEKLY COMPETITIVE REPORT'!D16</f>
        <v>ŠANGHAJ</v>
      </c>
      <c r="E16" s="4" t="str">
        <f>'WEEKLY COMPETITIVE REPORT'!E16</f>
        <v>IND</v>
      </c>
      <c r="F16" s="4" t="str">
        <f>'WEEKLY COMPETITIVE REPORT'!F16</f>
        <v>KZC</v>
      </c>
      <c r="G16" s="37">
        <f>'WEEKLY COMPETITIVE REPORT'!G16</f>
        <v>5</v>
      </c>
      <c r="H16" s="37">
        <f>'WEEKLY COMPETITIVE REPORT'!H16</f>
        <v>13</v>
      </c>
      <c r="I16" s="14">
        <f>'WEEKLY COMPETITIVE REPORT'!I16/Y4</f>
        <v>16661.82490426515</v>
      </c>
      <c r="J16" s="14">
        <f>'WEEKLY COMPETITIVE REPORT'!J16/Y4</f>
        <v>24523.966723887497</v>
      </c>
      <c r="K16" s="22">
        <f>'WEEKLY COMPETITIVE REPORT'!K16</f>
        <v>2477</v>
      </c>
      <c r="L16" s="22">
        <f>'WEEKLY COMPETITIVE REPORT'!L16</f>
        <v>3971</v>
      </c>
      <c r="M16" s="64">
        <f>'WEEKLY COMPETITIVE REPORT'!M16</f>
        <v>-32.05901356881327</v>
      </c>
      <c r="N16" s="14">
        <f t="shared" si="0"/>
        <v>1281.678838789627</v>
      </c>
      <c r="O16" s="37">
        <f>'WEEKLY COMPETITIVE REPORT'!O16</f>
        <v>13</v>
      </c>
      <c r="P16" s="14">
        <f>'WEEKLY COMPETITIVE REPORT'!P16/Y4</f>
        <v>25766.539020203356</v>
      </c>
      <c r="Q16" s="14">
        <f>'WEEKLY COMPETITIVE REPORT'!Q16/Y4</f>
        <v>39694.96896870461</v>
      </c>
      <c r="R16" s="22">
        <f>'WEEKLY COMPETITIVE REPORT'!R16</f>
        <v>4085</v>
      </c>
      <c r="S16" s="22">
        <f>'WEEKLY COMPETITIVE REPORT'!S16</f>
        <v>6779</v>
      </c>
      <c r="T16" s="64">
        <f>'WEEKLY COMPETITIVE REPORT'!T16</f>
        <v>-35.08865307208676</v>
      </c>
      <c r="U16" s="14">
        <f>'WEEKLY COMPETITIVE REPORT'!U16/Y4</f>
        <v>175622.6066288129</v>
      </c>
      <c r="V16" s="14">
        <f t="shared" si="1"/>
        <v>1982.041463092566</v>
      </c>
      <c r="W16" s="25">
        <f t="shared" si="2"/>
        <v>201389.14564901625</v>
      </c>
      <c r="X16" s="22">
        <f>'WEEKLY COMPETITIVE REPORT'!X16</f>
        <v>31821</v>
      </c>
      <c r="Y16" s="56">
        <f>'WEEKLY COMPETITIVE REPORT'!Y16</f>
        <v>35906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ASTÉRIX AND OBÉLIX: GOD SAVE BRITANNIA</v>
      </c>
      <c r="D17" s="4" t="str">
        <f>'WEEKLY COMPETITIVE REPORT'!D17</f>
        <v>ASTERIX IN OBELIX V BRITANIJI</v>
      </c>
      <c r="E17" s="4" t="str">
        <f>'WEEKLY COMPETITIVE REPORT'!E17</f>
        <v>IND</v>
      </c>
      <c r="F17" s="4" t="str">
        <f>'WEEKLY COMPETITIVE REPORT'!F17</f>
        <v>FIVIA</v>
      </c>
      <c r="G17" s="37">
        <f>'WEEKLY COMPETITIVE REPORT'!G17</f>
        <v>2</v>
      </c>
      <c r="H17" s="37">
        <f>'WEEKLY COMPETITIVE REPORT'!H17</f>
        <v>14</v>
      </c>
      <c r="I17" s="14">
        <f>'WEEKLY COMPETITIVE REPORT'!I17/Y4</f>
        <v>17566.35415291166</v>
      </c>
      <c r="J17" s="14">
        <f>'WEEKLY COMPETITIVE REPORT'!J17/Y4</f>
        <v>20422.55380958669</v>
      </c>
      <c r="K17" s="22">
        <f>'WEEKLY COMPETITIVE REPORT'!K17</f>
        <v>2671</v>
      </c>
      <c r="L17" s="22">
        <f>'WEEKLY COMPETITIVE REPORT'!L17</f>
        <v>3052</v>
      </c>
      <c r="M17" s="64">
        <f>'WEEKLY COMPETITIVE REPORT'!M17</f>
        <v>-13.985516617095556</v>
      </c>
      <c r="N17" s="14">
        <f t="shared" si="0"/>
        <v>1254.7395823508327</v>
      </c>
      <c r="O17" s="37">
        <f>'WEEKLY COMPETITIVE REPORT'!O17</f>
        <v>14</v>
      </c>
      <c r="P17" s="14">
        <f>'WEEKLY COMPETITIVE REPORT'!P17/Y4</f>
        <v>24369.470487257364</v>
      </c>
      <c r="Q17" s="14">
        <f>'WEEKLY COMPETITIVE REPORT'!Q17/Y4</f>
        <v>42085.03895417932</v>
      </c>
      <c r="R17" s="22">
        <f>'WEEKLY COMPETITIVE REPORT'!R17</f>
        <v>3848</v>
      </c>
      <c r="S17" s="22">
        <f>'WEEKLY COMPETITIVE REPORT'!S17</f>
        <v>7333</v>
      </c>
      <c r="T17" s="64">
        <f>'WEEKLY COMPETITIVE REPORT'!T17</f>
        <v>-42.09469423613944</v>
      </c>
      <c r="U17" s="14">
        <f>'WEEKLY COMPETITIVE REPORT'!U17/Y4</f>
        <v>42710.94678462961</v>
      </c>
      <c r="V17" s="14">
        <f t="shared" si="1"/>
        <v>1740.676463375526</v>
      </c>
      <c r="W17" s="25">
        <f t="shared" si="2"/>
        <v>67080.41727188698</v>
      </c>
      <c r="X17" s="22">
        <f>'WEEKLY COMPETITIVE REPORT'!X17</f>
        <v>7574</v>
      </c>
      <c r="Y17" s="56">
        <f>'WEEKLY COMPETITIVE REPORT'!Y17</f>
        <v>11422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PARANORMAL ACTIVITY 4</v>
      </c>
      <c r="D18" s="4" t="str">
        <f>'WEEKLY COMPETITIVE REPORT'!D18</f>
        <v>PARANORMALNO 4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6</v>
      </c>
      <c r="I18" s="14">
        <f>'WEEKLY COMPETITIVE REPORT'!I18/Y4</f>
        <v>12681.89621022052</v>
      </c>
      <c r="J18" s="14">
        <f>'WEEKLY COMPETITIVE REPORT'!J18/Y4</f>
        <v>19734.58338835336</v>
      </c>
      <c r="K18" s="22">
        <f>'WEEKLY COMPETITIVE REPORT'!K18</f>
        <v>1952</v>
      </c>
      <c r="L18" s="22">
        <f>'WEEKLY COMPETITIVE REPORT'!L18</f>
        <v>3054</v>
      </c>
      <c r="M18" s="64">
        <f>'WEEKLY COMPETITIVE REPORT'!M18</f>
        <v>-35.73770491803279</v>
      </c>
      <c r="N18" s="14">
        <f t="shared" si="0"/>
        <v>2113.649368370087</v>
      </c>
      <c r="O18" s="37">
        <f>'WEEKLY COMPETITIVE REPORT'!O18</f>
        <v>6</v>
      </c>
      <c r="P18" s="14">
        <f>'WEEKLY COMPETITIVE REPORT'!P18/Y4</f>
        <v>18668.95549980193</v>
      </c>
      <c r="Q18" s="14">
        <f>'WEEKLY COMPETITIVE REPORT'!Q18/Y4</f>
        <v>41481.57929486333</v>
      </c>
      <c r="R18" s="22">
        <f>'WEEKLY COMPETITIVE REPORT'!R18</f>
        <v>3012</v>
      </c>
      <c r="S18" s="22">
        <f>'WEEKLY COMPETITIVE REPORT'!S18</f>
        <v>7408</v>
      </c>
      <c r="T18" s="64">
        <f>'WEEKLY COMPETITIVE REPORT'!T18</f>
        <v>-54.9945884000764</v>
      </c>
      <c r="U18" s="14">
        <f>'WEEKLY COMPETITIVE REPORT'!U18/Y4</f>
        <v>42202.56173247062</v>
      </c>
      <c r="V18" s="14">
        <f t="shared" si="1"/>
        <v>3111.4925833003217</v>
      </c>
      <c r="W18" s="25">
        <f t="shared" si="2"/>
        <v>60871.51723227255</v>
      </c>
      <c r="X18" s="22">
        <f>'WEEKLY COMPETITIVE REPORT'!X18</f>
        <v>7522</v>
      </c>
      <c r="Y18" s="56">
        <f>'WEEKLY COMPETITIVE REPORT'!Y18</f>
        <v>10534</v>
      </c>
    </row>
    <row r="19" spans="1:25" ht="12.75">
      <c r="A19" s="50">
        <v>6</v>
      </c>
      <c r="B19" s="4">
        <f>'WEEKLY COMPETITIVE REPORT'!B19</f>
        <v>8</v>
      </c>
      <c r="C19" s="4" t="str">
        <f>'WEEKLY COMPETITIVE REPORT'!C19</f>
        <v>BRAVE</v>
      </c>
      <c r="D19" s="4" t="str">
        <f>'WEEKLY COMPETITIVE REPORT'!D19</f>
        <v>POGUM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7</v>
      </c>
      <c r="H19" s="37">
        <f>'WEEKLY COMPETITIVE REPORT'!H19</f>
        <v>17</v>
      </c>
      <c r="I19" s="14">
        <f>'WEEKLY COMPETITIVE REPORT'!I19/Y4</f>
        <v>10270.698534266474</v>
      </c>
      <c r="J19" s="14">
        <f>'WEEKLY COMPETITIVE REPORT'!J19/Y4</f>
        <v>7520.137329988116</v>
      </c>
      <c r="K19" s="22">
        <f>'WEEKLY COMPETITIVE REPORT'!K19</f>
        <v>1635</v>
      </c>
      <c r="L19" s="22">
        <f>'WEEKLY COMPETITIVE REPORT'!L19</f>
        <v>1204</v>
      </c>
      <c r="M19" s="64">
        <f>'WEEKLY COMPETITIVE REPORT'!M19</f>
        <v>36.575943810359945</v>
      </c>
      <c r="N19" s="14">
        <f t="shared" si="0"/>
        <v>604.1587373097926</v>
      </c>
      <c r="O19" s="37">
        <f>'WEEKLY COMPETITIVE REPORT'!O19</f>
        <v>17</v>
      </c>
      <c r="P19" s="14">
        <f>'WEEKLY COMPETITIVE REPORT'!P19/Y4</f>
        <v>17472.600026409615</v>
      </c>
      <c r="Q19" s="14">
        <f>'WEEKLY COMPETITIVE REPORT'!Q19/Y4</f>
        <v>17092.301597781592</v>
      </c>
      <c r="R19" s="22">
        <f>'WEEKLY COMPETITIVE REPORT'!R19</f>
        <v>3079</v>
      </c>
      <c r="S19" s="22">
        <f>'WEEKLY COMPETITIVE REPORT'!S19</f>
        <v>3069</v>
      </c>
      <c r="T19" s="64">
        <f>'WEEKLY COMPETITIVE REPORT'!T19</f>
        <v>2.2249690976514245</v>
      </c>
      <c r="U19" s="14">
        <f>'WEEKLY COMPETITIVE REPORT'!U19/Y4</f>
        <v>153707.9096791232</v>
      </c>
      <c r="V19" s="14">
        <f t="shared" si="1"/>
        <v>1027.8000015535067</v>
      </c>
      <c r="W19" s="25">
        <f t="shared" si="2"/>
        <v>171180.5097055328</v>
      </c>
      <c r="X19" s="22">
        <f>'WEEKLY COMPETITIVE REPORT'!X19</f>
        <v>25994</v>
      </c>
      <c r="Y19" s="56">
        <f>'WEEKLY COMPETITIVE REPORT'!Y19</f>
        <v>29073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TAKEN 2</v>
      </c>
      <c r="D20" s="4" t="str">
        <f>'WEEKLY COMPETITIVE REPORT'!D20</f>
        <v>UGRABLJENA 2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5</v>
      </c>
      <c r="H20" s="37">
        <f>'WEEKLY COMPETITIVE REPORT'!H20</f>
        <v>5</v>
      </c>
      <c r="I20" s="14">
        <f>'WEEKLY COMPETITIVE REPORT'!I20/Y4</f>
        <v>9050.574409084908</v>
      </c>
      <c r="J20" s="14">
        <f>'WEEKLY COMPETITIVE REPORT'!J20/Y4</f>
        <v>12762.445530172983</v>
      </c>
      <c r="K20" s="22">
        <f>'WEEKLY COMPETITIVE REPORT'!K20</f>
        <v>1356</v>
      </c>
      <c r="L20" s="22">
        <f>'WEEKLY COMPETITIVE REPORT'!L20</f>
        <v>1873</v>
      </c>
      <c r="M20" s="64">
        <f>'WEEKLY COMPETITIVE REPORT'!M20</f>
        <v>-29.084324883600615</v>
      </c>
      <c r="N20" s="14">
        <f t="shared" si="0"/>
        <v>1810.1148818169816</v>
      </c>
      <c r="O20" s="37">
        <f>'WEEKLY COMPETITIVE REPORT'!O20</f>
        <v>5</v>
      </c>
      <c r="P20" s="14">
        <f>'WEEKLY COMPETITIVE REPORT'!P20/Y4</f>
        <v>14337.778951538361</v>
      </c>
      <c r="Q20" s="14">
        <f>'WEEKLY COMPETITIVE REPORT'!Q20/Y4</f>
        <v>23628.680839825698</v>
      </c>
      <c r="R20" s="22">
        <f>'WEEKLY COMPETITIVE REPORT'!R20</f>
        <v>2277</v>
      </c>
      <c r="S20" s="22">
        <f>'WEEKLY COMPETITIVE REPORT'!S20</f>
        <v>4028</v>
      </c>
      <c r="T20" s="64">
        <f>'WEEKLY COMPETITIVE REPORT'!T20</f>
        <v>-39.32044260646027</v>
      </c>
      <c r="U20" s="14">
        <f>'WEEKLY COMPETITIVE REPORT'!U20/Y4</f>
        <v>102001.84867291695</v>
      </c>
      <c r="V20" s="14">
        <f t="shared" si="1"/>
        <v>2867.5557903076724</v>
      </c>
      <c r="W20" s="25">
        <f t="shared" si="2"/>
        <v>116339.62762445532</v>
      </c>
      <c r="X20" s="22">
        <f>'WEEKLY COMPETITIVE REPORT'!X20</f>
        <v>16797</v>
      </c>
      <c r="Y20" s="56">
        <f>'WEEKLY COMPETITIVE REPORT'!Y20</f>
        <v>19074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PITCH PERFECT</v>
      </c>
      <c r="D21" s="4" t="str">
        <f>'WEEKLY COMPETITIVE REPORT'!D21</f>
        <v>PRAVA NOTA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3</v>
      </c>
      <c r="H21" s="37">
        <f>'WEEKLY COMPETITIVE REPORT'!H21</f>
        <v>7</v>
      </c>
      <c r="I21" s="14">
        <f>'WEEKLY COMPETITIVE REPORT'!I21/Y4</f>
        <v>8366.565429816454</v>
      </c>
      <c r="J21" s="14">
        <f>'WEEKLY COMPETITIVE REPORT'!J21/Y4</f>
        <v>10751.353492671333</v>
      </c>
      <c r="K21" s="22">
        <f>'WEEKLY COMPETITIVE REPORT'!K21</f>
        <v>1289</v>
      </c>
      <c r="L21" s="22">
        <f>'WEEKLY COMPETITIVE REPORT'!L21</f>
        <v>1627</v>
      </c>
      <c r="M21" s="64">
        <f>'WEEKLY COMPETITIVE REPORT'!M21</f>
        <v>-22.181282240235817</v>
      </c>
      <c r="N21" s="14">
        <f aca="true" t="shared" si="3" ref="N21:N33">I21/H21</f>
        <v>1195.223632830922</v>
      </c>
      <c r="O21" s="37">
        <f>'WEEKLY COMPETITIVE REPORT'!O21</f>
        <v>7</v>
      </c>
      <c r="P21" s="14">
        <f>'WEEKLY COMPETITIVE REPORT'!P21/Y4</f>
        <v>11782.648884193846</v>
      </c>
      <c r="Q21" s="14">
        <f>'WEEKLY COMPETITIVE REPORT'!Q21/Y4</f>
        <v>24199.12848276773</v>
      </c>
      <c r="R21" s="22">
        <f>'WEEKLY COMPETITIVE REPORT'!R21</f>
        <v>1887</v>
      </c>
      <c r="S21" s="22">
        <f>'WEEKLY COMPETITIVE REPORT'!S21</f>
        <v>4403</v>
      </c>
      <c r="T21" s="64">
        <f>'WEEKLY COMPETITIVE REPORT'!T21</f>
        <v>-51.30961475499291</v>
      </c>
      <c r="U21" s="14">
        <f>'WEEKLY COMPETITIVE REPORT'!U21/Y4</f>
        <v>39912.84827677275</v>
      </c>
      <c r="V21" s="14">
        <f aca="true" t="shared" si="4" ref="V21:V33">P21/O21</f>
        <v>1683.2355548848352</v>
      </c>
      <c r="W21" s="25">
        <f aca="true" t="shared" si="5" ref="W21:W33">P21+U21</f>
        <v>51695.497160966595</v>
      </c>
      <c r="X21" s="22">
        <f>'WEEKLY COMPETITIVE REPORT'!X21</f>
        <v>7108</v>
      </c>
      <c r="Y21" s="56">
        <f>'WEEKLY COMPETITIVE REPORT'!Y21</f>
        <v>8995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LOOPER</v>
      </c>
      <c r="D22" s="4" t="str">
        <f>'WEEKLY COMPETITIVE REPORT'!D22</f>
        <v>ČASOVNA ZANKA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3</v>
      </c>
      <c r="H22" s="37">
        <f>'WEEKLY COMPETITIVE REPORT'!H22</f>
        <v>5</v>
      </c>
      <c r="I22" s="14">
        <f>'WEEKLY COMPETITIVE REPORT'!I22/Y4</f>
        <v>5856.331704740525</v>
      </c>
      <c r="J22" s="14">
        <f>'WEEKLY COMPETITIVE REPORT'!J22/Y4</f>
        <v>11601.743034464545</v>
      </c>
      <c r="K22" s="22">
        <f>'WEEKLY COMPETITIVE REPORT'!K22</f>
        <v>870</v>
      </c>
      <c r="L22" s="22">
        <f>'WEEKLY COMPETITIVE REPORT'!L22</f>
        <v>1705</v>
      </c>
      <c r="M22" s="64">
        <f>'WEEKLY COMPETITIVE REPORT'!M22</f>
        <v>-49.52196676530845</v>
      </c>
      <c r="N22" s="14">
        <f t="shared" si="3"/>
        <v>1171.2663409481052</v>
      </c>
      <c r="O22" s="37">
        <f>'WEEKLY COMPETITIVE REPORT'!O22</f>
        <v>5</v>
      </c>
      <c r="P22" s="14">
        <f>'WEEKLY COMPETITIVE REPORT'!P22/Y4</f>
        <v>9985.474712795458</v>
      </c>
      <c r="Q22" s="14">
        <f>'WEEKLY COMPETITIVE REPORT'!Q22/Y4</f>
        <v>19313.35005942163</v>
      </c>
      <c r="R22" s="22">
        <f>'WEEKLY COMPETITIVE REPORT'!R22</f>
        <v>1598</v>
      </c>
      <c r="S22" s="22">
        <f>'WEEKLY COMPETITIVE REPORT'!S22</f>
        <v>3215</v>
      </c>
      <c r="T22" s="64">
        <f>'WEEKLY COMPETITIVE REPORT'!T22</f>
        <v>-48.29755230411595</v>
      </c>
      <c r="U22" s="14">
        <f>'WEEKLY COMPETITIVE REPORT'!U22/Y4</f>
        <v>40211.27690479335</v>
      </c>
      <c r="V22" s="14">
        <f t="shared" si="4"/>
        <v>1997.0949425590916</v>
      </c>
      <c r="W22" s="25">
        <f t="shared" si="5"/>
        <v>50196.7516175888</v>
      </c>
      <c r="X22" s="22">
        <f>'WEEKLY COMPETITIVE REPORT'!X22</f>
        <v>6662</v>
      </c>
      <c r="Y22" s="56">
        <f>'WEEKLY COMPETITIVE REPORT'!Y22</f>
        <v>8260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MADAGASCAR 3</v>
      </c>
      <c r="D23" s="4" t="str">
        <f>'WEEKLY COMPETITIVE REPORT'!D23</f>
        <v>MADAGASKAR 3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13</v>
      </c>
      <c r="H23" s="37">
        <f>'WEEKLY COMPETITIVE REPORT'!H23</f>
        <v>22</v>
      </c>
      <c r="I23" s="14">
        <f>'WEEKLY COMPETITIVE REPORT'!I23/Y4</f>
        <v>5688.630661560808</v>
      </c>
      <c r="J23" s="14">
        <f>'WEEKLY COMPETITIVE REPORT'!J23/Y4</f>
        <v>5222.500990360491</v>
      </c>
      <c r="K23" s="22">
        <f>'WEEKLY COMPETITIVE REPORT'!K23</f>
        <v>912</v>
      </c>
      <c r="L23" s="22">
        <f>'WEEKLY COMPETITIVE REPORT'!L23</f>
        <v>883</v>
      </c>
      <c r="M23" s="64">
        <f>'WEEKLY COMPETITIVE REPORT'!M23</f>
        <v>8.925410872313535</v>
      </c>
      <c r="N23" s="14">
        <f t="shared" si="3"/>
        <v>258.57412098003675</v>
      </c>
      <c r="O23" s="37">
        <f>'WEEKLY COMPETITIVE REPORT'!O23</f>
        <v>22</v>
      </c>
      <c r="P23" s="14">
        <f>'WEEKLY COMPETITIVE REPORT'!P23/Y4</f>
        <v>7602.007130595537</v>
      </c>
      <c r="Q23" s="14">
        <f>'WEEKLY COMPETITIVE REPORT'!Q23/Y4</f>
        <v>12567.01439323914</v>
      </c>
      <c r="R23" s="22">
        <f>'WEEKLY COMPETITIVE REPORT'!R23</f>
        <v>1216</v>
      </c>
      <c r="S23" s="22">
        <f>'WEEKLY COMPETITIVE REPORT'!S23</f>
        <v>2362</v>
      </c>
      <c r="T23" s="64">
        <f>'WEEKLY COMPETITIVE REPORT'!T23</f>
        <v>-39.508248397604284</v>
      </c>
      <c r="U23" s="14">
        <f>'WEEKLY COMPETITIVE REPORT'!U23/Y4</f>
        <v>688037.7657467318</v>
      </c>
      <c r="V23" s="14">
        <f t="shared" si="4"/>
        <v>345.5457786634335</v>
      </c>
      <c r="W23" s="25">
        <f t="shared" si="5"/>
        <v>695639.7728773273</v>
      </c>
      <c r="X23" s="22">
        <f>'WEEKLY COMPETITIVE REPORT'!X23</f>
        <v>114582</v>
      </c>
      <c r="Y23" s="56">
        <f>'WEEKLY COMPETITIVE REPORT'!Y23</f>
        <v>115798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BACHELLORETE</v>
      </c>
      <c r="D24" s="4" t="str">
        <f>'WEEKLY COMPETITIVE REPORT'!D24</f>
        <v>NORA DEKLIŠČINA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4</v>
      </c>
      <c r="H24" s="37">
        <f>'WEEKLY COMPETITIVE REPORT'!H24</f>
        <v>4</v>
      </c>
      <c r="I24" s="14">
        <f>'WEEKLY COMPETITIVE REPORT'!I24/Y4</f>
        <v>4406.443945596197</v>
      </c>
      <c r="J24" s="14">
        <f>'WEEKLY COMPETITIVE REPORT'!J24/Y4</f>
        <v>6161.362736035917</v>
      </c>
      <c r="K24" s="22">
        <f>'WEEKLY COMPETITIVE REPORT'!K24</f>
        <v>664</v>
      </c>
      <c r="L24" s="22">
        <f>'WEEKLY COMPETITIVE REPORT'!L24</f>
        <v>909</v>
      </c>
      <c r="M24" s="64">
        <f>'WEEKLY COMPETITIVE REPORT'!M24</f>
        <v>-28.482640377196745</v>
      </c>
      <c r="N24" s="14">
        <f t="shared" si="3"/>
        <v>1101.6109863990494</v>
      </c>
      <c r="O24" s="37">
        <f>'WEEKLY COMPETITIVE REPORT'!O24</f>
        <v>4</v>
      </c>
      <c r="P24" s="14">
        <f>'WEEKLY COMPETITIVE REPORT'!P24/Y4</f>
        <v>6976.099300145253</v>
      </c>
      <c r="Q24" s="14">
        <f>'WEEKLY COMPETITIVE REPORT'!Q24/Y4</f>
        <v>11476.297372243496</v>
      </c>
      <c r="R24" s="22">
        <f>'WEEKLY COMPETITIVE REPORT'!R24</f>
        <v>1120</v>
      </c>
      <c r="S24" s="22">
        <f>'WEEKLY COMPETITIVE REPORT'!S24</f>
        <v>1898</v>
      </c>
      <c r="T24" s="64">
        <f>'WEEKLY COMPETITIVE REPORT'!T24</f>
        <v>-39.212978943734896</v>
      </c>
      <c r="U24" s="14">
        <f>'WEEKLY COMPETITIVE REPORT'!U24/Y4</f>
        <v>38373.16783309125</v>
      </c>
      <c r="V24" s="14">
        <f t="shared" si="4"/>
        <v>1744.0248250363134</v>
      </c>
      <c r="W24" s="25">
        <f t="shared" si="5"/>
        <v>45349.2671332365</v>
      </c>
      <c r="X24" s="22">
        <f>'WEEKLY COMPETITIVE REPORT'!X24</f>
        <v>6345</v>
      </c>
      <c r="Y24" s="56">
        <f>'WEEKLY COMPETITIVE REPORT'!Y24</f>
        <v>7465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SAVAGES</v>
      </c>
      <c r="D25" s="4" t="str">
        <f>'WEEKLY COMPETITIVE REPORT'!D25</f>
        <v>DIVJAKI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6</v>
      </c>
      <c r="H25" s="37">
        <f>'WEEKLY COMPETITIVE REPORT'!H25</f>
        <v>7</v>
      </c>
      <c r="I25" s="14">
        <f>'WEEKLY COMPETITIVE REPORT'!I25/Y4</f>
        <v>3421.365376997227</v>
      </c>
      <c r="J25" s="14">
        <f>'WEEKLY COMPETITIVE REPORT'!J25/Y4</f>
        <v>4354.945200052819</v>
      </c>
      <c r="K25" s="22">
        <f>'WEEKLY COMPETITIVE REPORT'!K25</f>
        <v>517</v>
      </c>
      <c r="L25" s="22">
        <f>'WEEKLY COMPETITIVE REPORT'!L25</f>
        <v>653</v>
      </c>
      <c r="M25" s="64">
        <f>'WEEKLY COMPETITIVE REPORT'!M25</f>
        <v>-21.43723468768951</v>
      </c>
      <c r="N25" s="14">
        <f t="shared" si="3"/>
        <v>488.76648242817527</v>
      </c>
      <c r="O25" s="37">
        <f>'WEEKLY COMPETITIVE REPORT'!O25</f>
        <v>7</v>
      </c>
      <c r="P25" s="14">
        <f>'WEEKLY COMPETITIVE REPORT'!P25/Y4</f>
        <v>5025.749372771689</v>
      </c>
      <c r="Q25" s="14">
        <f>'WEEKLY COMPETITIVE REPORT'!Q25/Y4</f>
        <v>8624.059157533342</v>
      </c>
      <c r="R25" s="22">
        <f>'WEEKLY COMPETITIVE REPORT'!R25</f>
        <v>813</v>
      </c>
      <c r="S25" s="22">
        <f>'WEEKLY COMPETITIVE REPORT'!S25</f>
        <v>1502</v>
      </c>
      <c r="T25" s="64">
        <f>'WEEKLY COMPETITIVE REPORT'!T25</f>
        <v>-41.72408513244527</v>
      </c>
      <c r="U25" s="14">
        <f>'WEEKLY COMPETITIVE REPORT'!U25/Y4</f>
        <v>78597.64954443417</v>
      </c>
      <c r="V25" s="14">
        <f t="shared" si="4"/>
        <v>717.9641961102413</v>
      </c>
      <c r="W25" s="25">
        <f t="shared" si="5"/>
        <v>83623.39891720586</v>
      </c>
      <c r="X25" s="22">
        <f>'WEEKLY COMPETITIVE REPORT'!X25</f>
        <v>13301</v>
      </c>
      <c r="Y25" s="56">
        <f>'WEEKLY COMPETITIVE REPORT'!Y25</f>
        <v>14114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ICE AGE 4: CONTINENTAL DRIFT</v>
      </c>
      <c r="D26" s="4" t="str">
        <f>'WEEKLY COMPETITIVE REPORT'!D26</f>
        <v>LEDENA DOBA 4: CELINSKI PREMIKI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18</v>
      </c>
      <c r="H26" s="37">
        <f>'WEEKLY COMPETITIVE REPORT'!H26</f>
        <v>30</v>
      </c>
      <c r="I26" s="14">
        <f>'WEEKLY COMPETITIVE REPORT'!I26/Y4</f>
        <v>3149.3463620757957</v>
      </c>
      <c r="J26" s="14">
        <f>'WEEKLY COMPETITIVE REPORT'!J26/Y4</f>
        <v>1871.1210880760598</v>
      </c>
      <c r="K26" s="22">
        <f>'WEEKLY COMPETITIVE REPORT'!K26</f>
        <v>498</v>
      </c>
      <c r="L26" s="22">
        <f>'WEEKLY COMPETITIVE REPORT'!L26</f>
        <v>288</v>
      </c>
      <c r="M26" s="64">
        <f>'WEEKLY COMPETITIVE REPORT'!M26</f>
        <v>68.3133380381087</v>
      </c>
      <c r="N26" s="14">
        <f t="shared" si="3"/>
        <v>104.97821206919319</v>
      </c>
      <c r="O26" s="37">
        <f>'WEEKLY COMPETITIVE REPORT'!O26</f>
        <v>30</v>
      </c>
      <c r="P26" s="14">
        <f>'WEEKLY COMPETITIVE REPORT'!P26/Y4</f>
        <v>4200.448963422686</v>
      </c>
      <c r="Q26" s="14">
        <f>'WEEKLY COMPETITIVE REPORT'!Q26/Y4</f>
        <v>4065.759936616929</v>
      </c>
      <c r="R26" s="22">
        <f>'WEEKLY COMPETITIVE REPORT'!R26</f>
        <v>665</v>
      </c>
      <c r="S26" s="22">
        <f>'WEEKLY COMPETITIVE REPORT'!S26</f>
        <v>683</v>
      </c>
      <c r="T26" s="64">
        <f>'WEEKLY COMPETITIVE REPORT'!T26</f>
        <v>3.312763884378043</v>
      </c>
      <c r="U26" s="14">
        <f>'WEEKLY COMPETITIVE REPORT'!U26/Y4</f>
        <v>1104858.048329592</v>
      </c>
      <c r="V26" s="14">
        <f t="shared" si="4"/>
        <v>140.01496544742287</v>
      </c>
      <c r="W26" s="25">
        <f t="shared" si="5"/>
        <v>1109058.4972930148</v>
      </c>
      <c r="X26" s="22">
        <f>'WEEKLY COMPETITIVE REPORT'!X26</f>
        <v>180132</v>
      </c>
      <c r="Y26" s="56">
        <f>'WEEKLY COMPETITIVE REPORT'!Y26</f>
        <v>180797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GREAT HOPE SPRINGS</v>
      </c>
      <c r="D27" s="4" t="str">
        <f>'WEEKLY COMPETITIVE REPORT'!D27</f>
        <v>KAKO ZAČINITI ZAKON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9</v>
      </c>
      <c r="H27" s="37">
        <f>'WEEKLY COMPETITIVE REPORT'!H27</f>
        <v>3</v>
      </c>
      <c r="I27" s="14">
        <f>'WEEKLY COMPETITIVE REPORT'!I27/Y4</f>
        <v>2067.872705664862</v>
      </c>
      <c r="J27" s="14">
        <f>'WEEKLY COMPETITIVE REPORT'!J27/Y17</f>
        <v>0.21082122220276658</v>
      </c>
      <c r="K27" s="22">
        <f>'WEEKLY COMPETITIVE REPORT'!K27</f>
        <v>297</v>
      </c>
      <c r="L27" s="22">
        <f>'WEEKLY COMPETITIVE REPORT'!L27</f>
        <v>471</v>
      </c>
      <c r="M27" s="64">
        <f>'WEEKLY COMPETITIVE REPORT'!M27</f>
        <v>-34.96677740863787</v>
      </c>
      <c r="N27" s="14">
        <f t="shared" si="3"/>
        <v>689.2909018882874</v>
      </c>
      <c r="O27" s="37">
        <f>'WEEKLY COMPETITIVE REPORT'!O27</f>
        <v>3</v>
      </c>
      <c r="P27" s="14">
        <f>'WEEKLY COMPETITIVE REPORT'!P27/Y4</f>
        <v>3039.746467714248</v>
      </c>
      <c r="Q27" s="14">
        <f>'WEEKLY COMPETITIVE REPORT'!Q27/Y17</f>
        <v>0.34512344598143935</v>
      </c>
      <c r="R27" s="22">
        <f>'WEEKLY COMPETITIVE REPORT'!R27</f>
        <v>448</v>
      </c>
      <c r="S27" s="22">
        <f>'WEEKLY COMPETITIVE REPORT'!S27</f>
        <v>784</v>
      </c>
      <c r="T27" s="64">
        <f>'WEEKLY COMPETITIVE REPORT'!T27</f>
        <v>-41.603247082699134</v>
      </c>
      <c r="U27" s="14">
        <f>'WEEKLY COMPETITIVE REPORT'!U27/Y17</f>
        <v>5.831990894764489</v>
      </c>
      <c r="V27" s="14">
        <f t="shared" si="4"/>
        <v>1013.248822571416</v>
      </c>
      <c r="W27" s="25">
        <f t="shared" si="5"/>
        <v>3045.5784586090126</v>
      </c>
      <c r="X27" s="22">
        <f>'WEEKLY COMPETITIVE REPORT'!X27</f>
        <v>13822</v>
      </c>
      <c r="Y27" s="56">
        <f>'WEEKLY COMPETITIVE REPORT'!Y27</f>
        <v>14270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TED</v>
      </c>
      <c r="D28" s="4" t="str">
        <f>'WEEKLY COMPETITIVE REPORT'!D28</f>
        <v>TED</v>
      </c>
      <c r="E28" s="4" t="str">
        <f>'WEEKLY COMPETITIVE REPORT'!E28</f>
        <v>UNI</v>
      </c>
      <c r="F28" s="4" t="str">
        <f>'WEEKLY COMPETITIVE REPORT'!F28</f>
        <v>Karantanija</v>
      </c>
      <c r="G28" s="37">
        <f>'WEEKLY COMPETITIVE REPORT'!G28</f>
        <v>14</v>
      </c>
      <c r="H28" s="37">
        <f>'WEEKLY COMPETITIVE REPORT'!H28</f>
        <v>8</v>
      </c>
      <c r="I28" s="14">
        <f>'WEEKLY COMPETITIVE REPORT'!I28/Y4</f>
        <v>1459.1311237290374</v>
      </c>
      <c r="J28" s="14">
        <f>'WEEKLY COMPETITIVE REPORT'!J28/Y17</f>
        <v>0.14533356680091053</v>
      </c>
      <c r="K28" s="22">
        <f>'WEEKLY COMPETITIVE REPORT'!K28</f>
        <v>238</v>
      </c>
      <c r="L28" s="22">
        <f>'WEEKLY COMPETITIVE REPORT'!L28</f>
        <v>342</v>
      </c>
      <c r="M28" s="64">
        <f>'WEEKLY COMPETITIVE REPORT'!M28</f>
        <v>-33.433734939759034</v>
      </c>
      <c r="N28" s="14">
        <f t="shared" si="3"/>
        <v>182.39139046612968</v>
      </c>
      <c r="O28" s="37">
        <f>'WEEKLY COMPETITIVE REPORT'!O28</f>
        <v>8</v>
      </c>
      <c r="P28" s="14">
        <f>'WEEKLY COMPETITIVE REPORT'!P28/Y4</f>
        <v>2041.463092565694</v>
      </c>
      <c r="Q28" s="14">
        <f>'WEEKLY COMPETITIVE REPORT'!Q28/Y17</f>
        <v>0.2805988443354929</v>
      </c>
      <c r="R28" s="22">
        <f>'WEEKLY COMPETITIVE REPORT'!R28</f>
        <v>345</v>
      </c>
      <c r="S28" s="22">
        <f>'WEEKLY COMPETITIVE REPORT'!S28</f>
        <v>720</v>
      </c>
      <c r="T28" s="64">
        <f>'WEEKLY COMPETITIVE REPORT'!T28</f>
        <v>-51.76287051482059</v>
      </c>
      <c r="U28" s="14">
        <f>'WEEKLY COMPETITIVE REPORT'!U28/Y17</f>
        <v>25.247154613902993</v>
      </c>
      <c r="V28" s="14">
        <f t="shared" si="4"/>
        <v>255.18288657071176</v>
      </c>
      <c r="W28" s="25">
        <f t="shared" si="5"/>
        <v>2066.710247179597</v>
      </c>
      <c r="X28" s="22">
        <f>'WEEKLY COMPETITIVE REPORT'!X28</f>
        <v>65665</v>
      </c>
      <c r="Y28" s="56">
        <f>'WEEKLY COMPETITIVE REPORT'!Y28</f>
        <v>66010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TO ROME WITH LOVE</v>
      </c>
      <c r="D29" s="4" t="str">
        <f>'WEEKLY COMPETITIVE REPORT'!D29</f>
        <v>RIMU Z LJUBEZNIJO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9</v>
      </c>
      <c r="H29" s="37">
        <f>'WEEKLY COMPETITIVE REPORT'!H29</f>
        <v>4</v>
      </c>
      <c r="I29" s="14">
        <f>'WEEKLY COMPETITIVE REPORT'!I29/Y4</f>
        <v>1208.2397992869405</v>
      </c>
      <c r="J29" s="14">
        <f>'WEEKLY COMPETITIVE REPORT'!J29/Y17</f>
        <v>0.12913675363333918</v>
      </c>
      <c r="K29" s="22">
        <f>'WEEKLY COMPETITIVE REPORT'!K29</f>
        <v>172</v>
      </c>
      <c r="L29" s="22">
        <f>'WEEKLY COMPETITIVE REPORT'!L29</f>
        <v>279</v>
      </c>
      <c r="M29" s="64">
        <f>'WEEKLY COMPETITIVE REPORT'!M29</f>
        <v>-37.96610169491525</v>
      </c>
      <c r="N29" s="14">
        <f t="shared" si="3"/>
        <v>302.05994982173513</v>
      </c>
      <c r="O29" s="37">
        <f>'WEEKLY COMPETITIVE REPORT'!O29</f>
        <v>4</v>
      </c>
      <c r="P29" s="14">
        <f>'WEEKLY COMPETITIVE REPORT'!P29/Y4</f>
        <v>1782.6488841938467</v>
      </c>
      <c r="Q29" s="14">
        <f>'WEEKLY COMPETITIVE REPORT'!Q29/Y17</f>
        <v>0.23664857292943442</v>
      </c>
      <c r="R29" s="22">
        <f>'WEEKLY COMPETITIVE REPORT'!R29</f>
        <v>264</v>
      </c>
      <c r="S29" s="22">
        <f>'WEEKLY COMPETITIVE REPORT'!S29</f>
        <v>552</v>
      </c>
      <c r="T29" s="64">
        <f>'WEEKLY COMPETITIVE REPORT'!T29</f>
        <v>-50.055493895671475</v>
      </c>
      <c r="U29" s="14">
        <f>'WEEKLY COMPETITIVE REPORT'!U29/Y4</f>
        <v>60339.36352832431</v>
      </c>
      <c r="V29" s="14">
        <f t="shared" si="4"/>
        <v>445.6622210484617</v>
      </c>
      <c r="W29" s="25">
        <f t="shared" si="5"/>
        <v>62122.01241251816</v>
      </c>
      <c r="X29" s="22">
        <f>'WEEKLY COMPETITIVE REPORT'!X29</f>
        <v>9561</v>
      </c>
      <c r="Y29" s="56">
        <f>'WEEKLY COMPETITIVE REPORT'!Y29</f>
        <v>9825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HOUSE AT THE END OF THE STREET</v>
      </c>
      <c r="D30" s="4" t="str">
        <f>'WEEKLY COMPETITIVE REPORT'!D30</f>
        <v>HIŠA NA KONCU ULICE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5</v>
      </c>
      <c r="H30" s="37">
        <f>'WEEKLY COMPETITIVE REPORT'!H30</f>
        <v>2</v>
      </c>
      <c r="I30" s="14">
        <f>'WEEKLY COMPETITIVE REPORT'!I30/Y4</f>
        <v>818.6980060742111</v>
      </c>
      <c r="J30" s="14">
        <f>'WEEKLY COMPETITIVE REPORT'!J30/Y17</f>
        <v>0.086061985641744</v>
      </c>
      <c r="K30" s="22">
        <f>'WEEKLY COMPETITIVE REPORT'!K30</f>
        <v>121</v>
      </c>
      <c r="L30" s="22">
        <f>'WEEKLY COMPETITIVE REPORT'!L30</f>
        <v>187</v>
      </c>
      <c r="M30" s="64">
        <f>'WEEKLY COMPETITIVE REPORT'!M30</f>
        <v>-36.927772126144454</v>
      </c>
      <c r="N30" s="14">
        <f t="shared" si="3"/>
        <v>409.34900303710555</v>
      </c>
      <c r="O30" s="37">
        <f>'WEEKLY COMPETITIVE REPORT'!O30</f>
        <v>2</v>
      </c>
      <c r="P30" s="14">
        <f>'WEEKLY COMPETITIVE REPORT'!P30/Y4</f>
        <v>1233.32893173115</v>
      </c>
      <c r="Q30" s="14">
        <f>'WEEKLY COMPETITIVE REPORT'!Q30/Y17</f>
        <v>0.21082122220276658</v>
      </c>
      <c r="R30" s="22">
        <f>'WEEKLY COMPETITIVE REPORT'!R30</f>
        <v>189</v>
      </c>
      <c r="S30" s="22">
        <f>'WEEKLY COMPETITIVE REPORT'!S30</f>
        <v>530</v>
      </c>
      <c r="T30" s="64">
        <f>'WEEKLY COMPETITIVE REPORT'!T30</f>
        <v>-61.21262458471761</v>
      </c>
      <c r="U30" s="14">
        <f>'WEEKLY COMPETITIVE REPORT'!U30/Y4</f>
        <v>15618.645186848013</v>
      </c>
      <c r="V30" s="14">
        <f t="shared" si="4"/>
        <v>616.664465865575</v>
      </c>
      <c r="W30" s="25">
        <f t="shared" si="5"/>
        <v>16851.974118579164</v>
      </c>
      <c r="X30" s="22">
        <f>'WEEKLY COMPETITIVE REPORT'!X30</f>
        <v>2425</v>
      </c>
      <c r="Y30" s="56">
        <f>'WEEKLY COMPETITIVE REPORT'!Y30</f>
        <v>2614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175</v>
      </c>
      <c r="I34" s="32">
        <f>SUM(I14:I33)</f>
        <v>304538.49201109196</v>
      </c>
      <c r="J34" s="31">
        <f>SUM(J14:J33)</f>
        <v>156773.31663280993</v>
      </c>
      <c r="K34" s="31">
        <f>SUM(K14:K33)</f>
        <v>45178</v>
      </c>
      <c r="L34" s="31">
        <f>SUM(L14:L33)</f>
        <v>25319</v>
      </c>
      <c r="M34" s="64">
        <f>'WEEKLY COMPETITIVE REPORT'!M34</f>
        <v>-0.9929595604018147</v>
      </c>
      <c r="N34" s="32">
        <f>I34/H34</f>
        <v>1740.219954349097</v>
      </c>
      <c r="O34" s="40">
        <f>'WEEKLY COMPETITIVE REPORT'!O34</f>
        <v>175</v>
      </c>
      <c r="P34" s="31">
        <f>SUM(P14:P33)</f>
        <v>466735.7718209429</v>
      </c>
      <c r="Q34" s="31">
        <f>SUM(Q14:Q33)</f>
        <v>314690.0999978428</v>
      </c>
      <c r="R34" s="31">
        <f>SUM(R14:R33)</f>
        <v>72935</v>
      </c>
      <c r="S34" s="31">
        <f>SUM(S14:S33)</f>
        <v>57581</v>
      </c>
      <c r="T34" s="65">
        <f>P34/Q34-100%</f>
        <v>0.4831600098768354</v>
      </c>
      <c r="U34" s="31">
        <f>SUM(U14:U33)</f>
        <v>2788195.611035117</v>
      </c>
      <c r="V34" s="32">
        <f>P34/O34</f>
        <v>2667.0615532625307</v>
      </c>
      <c r="W34" s="31">
        <f>SUM(W14:W33)</f>
        <v>3254931.3828560594</v>
      </c>
      <c r="X34" s="31">
        <f>SUM(X14:X33)</f>
        <v>542313</v>
      </c>
      <c r="Y34" s="35">
        <f>SUM(Y14:Y33)</f>
        <v>615248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2012-11-08T10:18:34Z</dcterms:modified>
  <cp:category/>
  <cp:version/>
  <cp:contentType/>
  <cp:contentStatus/>
</cp:coreProperties>
</file>