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71" windowWidth="19440" windowHeight="606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<sst xmlns="http://schemas.openxmlformats.org/spreadsheetml/2006/main" count="245" uniqueCount="91">
  <si>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</si>
  <si>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</si>
  <si>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</si>
  <si>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</si>
  <si>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</si>
  <si>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</si>
  <si>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</si>
  <si>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</si>
  <si>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</si>
  <si>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</si>
  <si>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</si>
  <si>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</si>
  <si>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</si>
  <si>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</si>
  <si>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</si>
  <si>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</si>
  <si>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</si>
  <si>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</si>
  <si>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</si>
  <si>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</si>
  <si>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</si>
  <si>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</si>
  <si>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</si>
  <si>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</si>
  <si>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</si>
  <si>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</si>
  <si>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</si>
  <si>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</si>
  <si>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</si>
  <si>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</si>
  <si>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</si>
  <si>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</si>
  <si>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</si>
  <si>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</si>
  <si>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</si>
  <si>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</si>
  <si>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</si>
  <si>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</si>
  <si>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</si>
  <si>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</si>
  <si>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</si>
  <si>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</si>
  <si>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</si>
  <si>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</si>
  <si>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</si>
  <si>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</si>
  <si>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</si>
  <si>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</si>
  <si>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</si>
  <si>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</si>
  <si>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</si>
  <si>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CF</t>
  </si>
  <si>
    <t>SONY</t>
  </si>
  <si>
    <t>PAR</t>
  </si>
  <si>
    <t>ICE AGE 4: CONTINENTAL DRIFT</t>
  </si>
  <si>
    <t>LEDENA DOBA 4: CELINSKI PREMIKI</t>
  </si>
  <si>
    <t>BRAVE</t>
  </si>
  <si>
    <t>POGUM</t>
  </si>
  <si>
    <t>BVI</t>
  </si>
  <si>
    <t>CENEX</t>
  </si>
  <si>
    <t>HOUSE AT THE END OF THE STREET</t>
  </si>
  <si>
    <t>HIŠA NA KONCU ULICE</t>
  </si>
  <si>
    <t>TAKEN 2</t>
  </si>
  <si>
    <t>UGRABLJENA 2</t>
  </si>
  <si>
    <t>SHANGHAI GYPSY</t>
  </si>
  <si>
    <t>ŠANGHAJ</t>
  </si>
  <si>
    <t>KZC</t>
  </si>
  <si>
    <t>BACHELLORETE</t>
  </si>
  <si>
    <t>NORA DEKLIŠČINA</t>
  </si>
  <si>
    <t>LOOPER</t>
  </si>
  <si>
    <t>PITCH PERFECT</t>
  </si>
  <si>
    <t>PRAVA NOTA</t>
  </si>
  <si>
    <t>HOTEL TRANSYLVANIA 3D</t>
  </si>
  <si>
    <t>HOTEL TRANSILVANIJA 3D</t>
  </si>
  <si>
    <t>ČASOVNA ZANKA</t>
  </si>
  <si>
    <t>ASTÉRIX AND OBÉLIX: GOD SAVE BRITANNIA</t>
  </si>
  <si>
    <t>ASTERIX IN OBELIX V BRITANIJI</t>
  </si>
  <si>
    <t>FIVIA</t>
  </si>
  <si>
    <t>PARANORMAL ACTIVITY 4</t>
  </si>
  <si>
    <t>PARANORMALNO 4</t>
  </si>
  <si>
    <t>SKYFALL</t>
  </si>
  <si>
    <t>THE PLAYERS</t>
  </si>
  <si>
    <t>SKOK ČEZ PLOT</t>
  </si>
  <si>
    <t>WEDDING VIDEO</t>
  </si>
  <si>
    <t>POROČNI VIDEO</t>
  </si>
  <si>
    <t>15 - Nov</t>
  </si>
  <si>
    <t>21 - Nov</t>
  </si>
  <si>
    <t>16 - Nov</t>
  </si>
  <si>
    <t>17 - Nov</t>
  </si>
  <si>
    <t>TWILIGHT SAGA: BREAKING DAWN</t>
  </si>
  <si>
    <t>SOMRAK SAGA: JUTRANJA ZARJA 2. DEL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</si>
</sst>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P28" sqref="P2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87</v>
      </c>
      <c r="L4" s="20"/>
      <c r="M4" s="81" t="s">
        <v>88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0.7763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85</v>
      </c>
      <c r="L5" s="7"/>
      <c r="M5" s="82" t="s">
        <v>86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41235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50</v>
      </c>
      <c r="C14" s="4" t="s">
        <v>89</v>
      </c>
      <c r="D14" s="4" t="s">
        <v>90</v>
      </c>
      <c r="E14" s="15" t="s">
        <v>47</v>
      </c>
      <c r="F14" s="15" t="s">
        <v>42</v>
      </c>
      <c r="G14" s="37">
        <v>1</v>
      </c>
      <c r="H14" s="37">
        <v>11</v>
      </c>
      <c r="I14" s="14">
        <v>96707</v>
      </c>
      <c r="J14" s="14"/>
      <c r="K14" s="100">
        <v>18933</v>
      </c>
      <c r="L14" s="100"/>
      <c r="M14" s="64"/>
      <c r="N14" s="14">
        <f>I14/H14</f>
        <v>8791.545454545454</v>
      </c>
      <c r="O14" s="38">
        <v>11</v>
      </c>
      <c r="P14" s="14">
        <v>146621</v>
      </c>
      <c r="Q14" s="14"/>
      <c r="R14" s="14">
        <v>31367</v>
      </c>
      <c r="S14" s="14"/>
      <c r="T14" s="64"/>
      <c r="U14" s="75"/>
      <c r="V14" s="14">
        <f>P14/O14</f>
        <v>13329.181818181818</v>
      </c>
      <c r="W14" s="75">
        <f>SUM(U14,P14)</f>
        <v>146621</v>
      </c>
      <c r="X14" s="75"/>
      <c r="Y14" s="76">
        <f>SUM(X14,R14)</f>
        <v>31367</v>
      </c>
    </row>
    <row r="15" spans="1:25" ht="12.75">
      <c r="A15" s="72">
        <v>2</v>
      </c>
      <c r="B15" s="72">
        <v>1</v>
      </c>
      <c r="C15" s="4" t="s">
        <v>80</v>
      </c>
      <c r="D15" s="4" t="s">
        <v>80</v>
      </c>
      <c r="E15" s="15" t="s">
        <v>52</v>
      </c>
      <c r="F15" s="15" t="s">
        <v>51</v>
      </c>
      <c r="G15" s="37">
        <v>3</v>
      </c>
      <c r="H15" s="37">
        <v>14</v>
      </c>
      <c r="I15" s="14">
        <v>51680</v>
      </c>
      <c r="J15" s="14">
        <v>64639</v>
      </c>
      <c r="K15" s="14">
        <v>9256</v>
      </c>
      <c r="L15" s="14">
        <v>12269</v>
      </c>
      <c r="M15" s="64">
        <f>(I15/J15*100)-100</f>
        <v>-20.04826807345411</v>
      </c>
      <c r="N15" s="14">
        <f>I15/H15</f>
        <v>3691.4285714285716</v>
      </c>
      <c r="O15" s="73">
        <v>14</v>
      </c>
      <c r="P15" s="22">
        <v>70255</v>
      </c>
      <c r="Q15" s="22">
        <v>93243</v>
      </c>
      <c r="R15" s="22">
        <v>13533</v>
      </c>
      <c r="S15" s="22">
        <v>19496</v>
      </c>
      <c r="T15" s="64">
        <f>(P15/Q15*100)-100</f>
        <v>-24.653861415870352</v>
      </c>
      <c r="U15" s="75">
        <v>350100</v>
      </c>
      <c r="V15" s="14">
        <f>P15/O15</f>
        <v>5018.214285714285</v>
      </c>
      <c r="W15" s="75">
        <f>SUM(U15,P15)</f>
        <v>420355</v>
      </c>
      <c r="X15" s="75">
        <v>70763</v>
      </c>
      <c r="Y15" s="76">
        <f>SUM(X15,R15)</f>
        <v>84296</v>
      </c>
    </row>
    <row r="16" spans="1:25" ht="12.75">
      <c r="A16" s="72">
        <v>3</v>
      </c>
      <c r="B16" s="72">
        <v>2</v>
      </c>
      <c r="C16" s="4" t="s">
        <v>72</v>
      </c>
      <c r="D16" s="4" t="s">
        <v>73</v>
      </c>
      <c r="E16" s="15" t="s">
        <v>52</v>
      </c>
      <c r="F16" s="15" t="s">
        <v>51</v>
      </c>
      <c r="G16" s="37">
        <v>5</v>
      </c>
      <c r="H16" s="37">
        <v>14</v>
      </c>
      <c r="I16" s="24">
        <v>12333</v>
      </c>
      <c r="J16" s="24">
        <v>13352</v>
      </c>
      <c r="K16" s="98">
        <v>2454</v>
      </c>
      <c r="L16" s="98">
        <v>2737</v>
      </c>
      <c r="M16" s="64">
        <f>(I16/J16*100)-100</f>
        <v>-7.63181545835829</v>
      </c>
      <c r="N16" s="14">
        <f>I16/H16</f>
        <v>880.9285714285714</v>
      </c>
      <c r="O16" s="37">
        <v>14</v>
      </c>
      <c r="P16" s="22">
        <v>15483</v>
      </c>
      <c r="Q16" s="22">
        <v>16946</v>
      </c>
      <c r="R16" s="22">
        <v>3336</v>
      </c>
      <c r="S16" s="22">
        <v>3756</v>
      </c>
      <c r="T16" s="64">
        <f>(P16/Q16*100)-100</f>
        <v>-8.633305794877842</v>
      </c>
      <c r="U16" s="75">
        <v>152689</v>
      </c>
      <c r="V16" s="14">
        <f>P16/O16</f>
        <v>1105.9285714285713</v>
      </c>
      <c r="W16" s="75">
        <f>SUM(U16,P16)</f>
        <v>168172</v>
      </c>
      <c r="X16" s="75">
        <v>33580</v>
      </c>
      <c r="Y16" s="76">
        <f>SUM(X16,R16)</f>
        <v>36916</v>
      </c>
    </row>
    <row r="17" spans="1:25" ht="12.75">
      <c r="A17" s="72">
        <v>4</v>
      </c>
      <c r="B17" s="72">
        <v>3</v>
      </c>
      <c r="C17" s="4" t="s">
        <v>64</v>
      </c>
      <c r="D17" s="4" t="s">
        <v>65</v>
      </c>
      <c r="E17" s="15" t="s">
        <v>47</v>
      </c>
      <c r="F17" s="15" t="s">
        <v>66</v>
      </c>
      <c r="G17" s="37">
        <v>7</v>
      </c>
      <c r="H17" s="37">
        <v>13</v>
      </c>
      <c r="I17" s="24">
        <v>8282</v>
      </c>
      <c r="J17" s="24">
        <v>7208</v>
      </c>
      <c r="K17" s="98">
        <v>1665</v>
      </c>
      <c r="L17" s="98">
        <v>1446</v>
      </c>
      <c r="M17" s="64">
        <f>(I17/J17*100)-100</f>
        <v>14.900110987791336</v>
      </c>
      <c r="N17" s="14">
        <f>I17/H17</f>
        <v>637.0769230769231</v>
      </c>
      <c r="O17" s="73">
        <v>13</v>
      </c>
      <c r="P17" s="14">
        <v>12380</v>
      </c>
      <c r="Q17" s="14">
        <v>10587</v>
      </c>
      <c r="R17" s="14">
        <v>2665</v>
      </c>
      <c r="S17" s="14">
        <v>2320</v>
      </c>
      <c r="T17" s="64">
        <f>(P17/Q17*100)-100</f>
        <v>16.935864739775198</v>
      </c>
      <c r="U17" s="89">
        <v>163099</v>
      </c>
      <c r="V17" s="14">
        <f>P17/O17</f>
        <v>952.3076923076923</v>
      </c>
      <c r="W17" s="75">
        <f>SUM(U17,P17)</f>
        <v>175479</v>
      </c>
      <c r="X17" s="75">
        <v>38226</v>
      </c>
      <c r="Y17" s="76">
        <f>SUM(X17,R17)</f>
        <v>40891</v>
      </c>
    </row>
    <row r="18" spans="1:25" ht="13.5" customHeight="1">
      <c r="A18" s="72">
        <v>5</v>
      </c>
      <c r="B18" s="72">
        <v>6</v>
      </c>
      <c r="C18" s="4" t="s">
        <v>75</v>
      </c>
      <c r="D18" s="4" t="s">
        <v>76</v>
      </c>
      <c r="E18" s="15" t="s">
        <v>47</v>
      </c>
      <c r="F18" s="15" t="s">
        <v>77</v>
      </c>
      <c r="G18" s="37">
        <v>4</v>
      </c>
      <c r="H18" s="37">
        <v>14</v>
      </c>
      <c r="I18" s="14">
        <v>4831</v>
      </c>
      <c r="J18" s="14">
        <v>5471</v>
      </c>
      <c r="K18" s="24">
        <v>921</v>
      </c>
      <c r="L18" s="24">
        <v>1076</v>
      </c>
      <c r="M18" s="64">
        <f>(I18/J18*100)-100</f>
        <v>-11.698044233229751</v>
      </c>
      <c r="N18" s="14">
        <f>I18/H18</f>
        <v>345.07142857142856</v>
      </c>
      <c r="O18" s="38">
        <v>14</v>
      </c>
      <c r="P18" s="14">
        <v>5910</v>
      </c>
      <c r="Q18" s="14">
        <v>6855</v>
      </c>
      <c r="R18" s="14">
        <v>1200</v>
      </c>
      <c r="S18" s="14">
        <v>1434</v>
      </c>
      <c r="T18" s="64">
        <f>(P18/Q18*100)-100</f>
        <v>-13.785557986870899</v>
      </c>
      <c r="U18" s="75">
        <v>57655</v>
      </c>
      <c r="V18" s="14">
        <f>P18/O18</f>
        <v>422.14285714285717</v>
      </c>
      <c r="W18" s="75">
        <f>SUM(U18,P18)</f>
        <v>63565</v>
      </c>
      <c r="X18" s="75">
        <v>12856</v>
      </c>
      <c r="Y18" s="76">
        <f>SUM(X18,R18)</f>
        <v>14056</v>
      </c>
    </row>
    <row r="19" spans="1:25" ht="12.75">
      <c r="A19" s="72">
        <v>6</v>
      </c>
      <c r="B19" s="72">
        <v>4</v>
      </c>
      <c r="C19" s="4" t="s">
        <v>83</v>
      </c>
      <c r="D19" s="4" t="s">
        <v>84</v>
      </c>
      <c r="E19" s="15" t="s">
        <v>47</v>
      </c>
      <c r="F19" s="15" t="s">
        <v>42</v>
      </c>
      <c r="G19" s="37">
        <v>2</v>
      </c>
      <c r="H19" s="37">
        <v>6</v>
      </c>
      <c r="I19" s="24">
        <v>3662</v>
      </c>
      <c r="J19" s="24">
        <v>5050</v>
      </c>
      <c r="K19" s="99">
        <v>698</v>
      </c>
      <c r="L19" s="99">
        <v>990</v>
      </c>
      <c r="M19" s="64">
        <f>(I19/J19*100)-100</f>
        <v>-27.48514851485149</v>
      </c>
      <c r="N19" s="14">
        <f>I19/H19</f>
        <v>610.3333333333334</v>
      </c>
      <c r="O19" s="73">
        <v>6</v>
      </c>
      <c r="P19" s="22">
        <v>5057</v>
      </c>
      <c r="Q19" s="22">
        <v>7132</v>
      </c>
      <c r="R19" s="22">
        <v>1079</v>
      </c>
      <c r="S19" s="22">
        <v>1622</v>
      </c>
      <c r="T19" s="64">
        <f>(P19/Q19*100)-100</f>
        <v>-29.094223219293326</v>
      </c>
      <c r="U19" s="75">
        <v>7666</v>
      </c>
      <c r="V19" s="14">
        <f>P19/O19</f>
        <v>842.8333333333334</v>
      </c>
      <c r="W19" s="75">
        <f>SUM(U19,P19)</f>
        <v>12723</v>
      </c>
      <c r="X19" s="75">
        <v>1744</v>
      </c>
      <c r="Y19" s="76">
        <f>SUM(X19,R19)</f>
        <v>2823</v>
      </c>
    </row>
    <row r="20" spans="1:25" ht="12.75">
      <c r="A20" s="72">
        <v>7</v>
      </c>
      <c r="B20" s="72">
        <v>5</v>
      </c>
      <c r="C20" s="4" t="s">
        <v>78</v>
      </c>
      <c r="D20" s="4" t="s">
        <v>79</v>
      </c>
      <c r="E20" s="15" t="s">
        <v>53</v>
      </c>
      <c r="F20" s="15" t="s">
        <v>36</v>
      </c>
      <c r="G20" s="37">
        <v>4</v>
      </c>
      <c r="H20" s="37">
        <v>6</v>
      </c>
      <c r="I20" s="24">
        <v>3754</v>
      </c>
      <c r="J20" s="24">
        <v>5409</v>
      </c>
      <c r="K20" s="14">
        <v>732</v>
      </c>
      <c r="L20" s="14">
        <v>1078</v>
      </c>
      <c r="M20" s="64">
        <f>(I20/J20*100)-100</f>
        <v>-30.59715289332594</v>
      </c>
      <c r="N20" s="14">
        <f>I20/H20</f>
        <v>625.6666666666666</v>
      </c>
      <c r="O20" s="73">
        <v>6</v>
      </c>
      <c r="P20" s="14">
        <v>5021</v>
      </c>
      <c r="Q20" s="14">
        <v>7105</v>
      </c>
      <c r="R20" s="14">
        <v>1055</v>
      </c>
      <c r="S20" s="14">
        <v>1556</v>
      </c>
      <c r="T20" s="64">
        <f>(P20/Q20*100)-100</f>
        <v>-29.331456720619286</v>
      </c>
      <c r="U20" s="75">
        <v>53203</v>
      </c>
      <c r="V20" s="14">
        <f>P20/O20</f>
        <v>836.8333333333334</v>
      </c>
      <c r="W20" s="75">
        <f>SUM(U20,P20)</f>
        <v>58224</v>
      </c>
      <c r="X20" s="75">
        <v>12090</v>
      </c>
      <c r="Y20" s="76">
        <f>SUM(X20,R20)</f>
        <v>13145</v>
      </c>
    </row>
    <row r="21" spans="1:25" ht="12.75">
      <c r="A21" s="72">
        <v>8</v>
      </c>
      <c r="B21" s="72">
        <v>10</v>
      </c>
      <c r="C21" s="4" t="s">
        <v>81</v>
      </c>
      <c r="D21" s="4" t="s">
        <v>82</v>
      </c>
      <c r="E21" s="15" t="s">
        <v>47</v>
      </c>
      <c r="F21" s="15" t="s">
        <v>48</v>
      </c>
      <c r="G21" s="37">
        <v>2</v>
      </c>
      <c r="H21" s="37">
        <v>2</v>
      </c>
      <c r="I21" s="14">
        <v>3035</v>
      </c>
      <c r="J21" s="14">
        <v>3253</v>
      </c>
      <c r="K21" s="100">
        <v>532</v>
      </c>
      <c r="L21" s="100">
        <v>610</v>
      </c>
      <c r="M21" s="64">
        <f>(I21/J21*100)-100</f>
        <v>-6.701506301875199</v>
      </c>
      <c r="N21" s="14">
        <f>I21/H21</f>
        <v>1517.5</v>
      </c>
      <c r="O21" s="73">
        <v>2</v>
      </c>
      <c r="P21" s="74">
        <v>4177</v>
      </c>
      <c r="Q21" s="74">
        <v>4519</v>
      </c>
      <c r="R21" s="74">
        <v>773</v>
      </c>
      <c r="S21" s="74">
        <v>925</v>
      </c>
      <c r="T21" s="64">
        <f>(P21/Q21*100)-100</f>
        <v>-7.568046027882275</v>
      </c>
      <c r="U21" s="75">
        <v>4519</v>
      </c>
      <c r="V21" s="14">
        <f>P21/O21</f>
        <v>2088.5</v>
      </c>
      <c r="W21" s="75">
        <f>SUM(U21,P21)</f>
        <v>8696</v>
      </c>
      <c r="X21" s="75">
        <v>925</v>
      </c>
      <c r="Y21" s="76">
        <f>SUM(X21,R21)</f>
        <v>1698</v>
      </c>
    </row>
    <row r="22" spans="1:25" ht="12.75">
      <c r="A22" s="72">
        <v>9</v>
      </c>
      <c r="B22" s="72">
        <v>7</v>
      </c>
      <c r="C22" s="94" t="s">
        <v>62</v>
      </c>
      <c r="D22" s="94" t="s">
        <v>63</v>
      </c>
      <c r="E22" s="15" t="s">
        <v>47</v>
      </c>
      <c r="F22" s="15" t="s">
        <v>42</v>
      </c>
      <c r="G22" s="37">
        <v>7</v>
      </c>
      <c r="H22" s="37">
        <v>5</v>
      </c>
      <c r="I22" s="24">
        <v>2744</v>
      </c>
      <c r="J22" s="24">
        <v>3440</v>
      </c>
      <c r="K22" s="24">
        <v>529</v>
      </c>
      <c r="L22" s="24">
        <v>673</v>
      </c>
      <c r="M22" s="64">
        <f>(I22/J22*100)-100</f>
        <v>-20.232558139534888</v>
      </c>
      <c r="N22" s="14">
        <f>I22/H22</f>
        <v>548.8</v>
      </c>
      <c r="O22" s="73">
        <v>5</v>
      </c>
      <c r="P22" s="14">
        <v>3945</v>
      </c>
      <c r="Q22" s="14">
        <v>5257</v>
      </c>
      <c r="R22" s="14">
        <v>813</v>
      </c>
      <c r="S22" s="14">
        <v>1170</v>
      </c>
      <c r="T22" s="64">
        <f>(P22/Q22*100)-100</f>
        <v>-24.957199923910977</v>
      </c>
      <c r="U22" s="75">
        <v>93361</v>
      </c>
      <c r="V22" s="14">
        <f>P22/O22</f>
        <v>789</v>
      </c>
      <c r="W22" s="75">
        <f>SUM(U22,P22)</f>
        <v>97306</v>
      </c>
      <c r="X22" s="75">
        <v>20244</v>
      </c>
      <c r="Y22" s="76">
        <f>SUM(X22,R22)</f>
        <v>21057</v>
      </c>
    </row>
    <row r="23" spans="1:25" ht="12.75">
      <c r="A23" s="72">
        <v>10</v>
      </c>
      <c r="B23" s="72">
        <v>11</v>
      </c>
      <c r="C23" s="4" t="s">
        <v>69</v>
      </c>
      <c r="D23" s="4" t="s">
        <v>74</v>
      </c>
      <c r="E23" s="15" t="s">
        <v>47</v>
      </c>
      <c r="F23" s="15" t="s">
        <v>42</v>
      </c>
      <c r="G23" s="37">
        <v>5</v>
      </c>
      <c r="H23" s="37">
        <v>5</v>
      </c>
      <c r="I23" s="24">
        <v>2477</v>
      </c>
      <c r="J23" s="24">
        <v>3069</v>
      </c>
      <c r="K23" s="24">
        <v>458</v>
      </c>
      <c r="L23" s="24">
        <v>598</v>
      </c>
      <c r="M23" s="64">
        <f>(I23/J23*100)-100</f>
        <v>-19.28967090257413</v>
      </c>
      <c r="N23" s="14">
        <f>I23/H23</f>
        <v>495.4</v>
      </c>
      <c r="O23" s="73">
        <v>5</v>
      </c>
      <c r="P23" s="14">
        <v>3582</v>
      </c>
      <c r="Q23" s="14">
        <v>4329</v>
      </c>
      <c r="R23" s="14">
        <v>742</v>
      </c>
      <c r="S23" s="14">
        <v>956</v>
      </c>
      <c r="T23" s="64">
        <f>(P23/Q23*100)-100</f>
        <v>-17.255717255717258</v>
      </c>
      <c r="U23" s="75">
        <v>42343</v>
      </c>
      <c r="V23" s="14">
        <f>P23/O23</f>
        <v>716.4</v>
      </c>
      <c r="W23" s="75">
        <f>SUM(U23,P23)</f>
        <v>45925</v>
      </c>
      <c r="X23" s="77">
        <v>9216</v>
      </c>
      <c r="Y23" s="76">
        <f>SUM(X23,R23)</f>
        <v>9958</v>
      </c>
    </row>
    <row r="24" spans="1:25" ht="12.75">
      <c r="A24" s="72">
        <v>11</v>
      </c>
      <c r="B24" s="72">
        <v>9</v>
      </c>
      <c r="C24" s="4" t="s">
        <v>56</v>
      </c>
      <c r="D24" s="4" t="s">
        <v>57</v>
      </c>
      <c r="E24" s="15" t="s">
        <v>58</v>
      </c>
      <c r="F24" s="15" t="s">
        <v>59</v>
      </c>
      <c r="G24" s="37">
        <v>9</v>
      </c>
      <c r="H24" s="37">
        <v>17</v>
      </c>
      <c r="I24" s="24">
        <v>3033</v>
      </c>
      <c r="J24" s="24">
        <v>3536</v>
      </c>
      <c r="K24" s="24">
        <v>588</v>
      </c>
      <c r="L24" s="24">
        <v>904</v>
      </c>
      <c r="M24" s="64">
        <f>(I24/J24*100)-100</f>
        <v>-14.225113122171948</v>
      </c>
      <c r="N24" s="14">
        <f>I24/H24</f>
        <v>178.41176470588235</v>
      </c>
      <c r="O24" s="37">
        <v>17</v>
      </c>
      <c r="P24" s="14">
        <v>3324</v>
      </c>
      <c r="Q24" s="14">
        <v>4620</v>
      </c>
      <c r="R24" s="14">
        <v>662</v>
      </c>
      <c r="S24" s="14">
        <v>1216</v>
      </c>
      <c r="T24" s="64">
        <f>(P24/Q24*100)-100</f>
        <v>-28.051948051948045</v>
      </c>
      <c r="U24" s="75">
        <v>134255</v>
      </c>
      <c r="V24" s="14">
        <f>P24/O24</f>
        <v>195.52941176470588</v>
      </c>
      <c r="W24" s="75">
        <f>SUM(U24,P24)</f>
        <v>137579</v>
      </c>
      <c r="X24" s="77">
        <v>30289</v>
      </c>
      <c r="Y24" s="76">
        <f>SUM(X24,R24)</f>
        <v>30951</v>
      </c>
    </row>
    <row r="25" spans="1:25" ht="12.75" customHeight="1">
      <c r="A25" s="72">
        <v>12</v>
      </c>
      <c r="B25" s="72">
        <v>8</v>
      </c>
      <c r="C25" s="4" t="s">
        <v>70</v>
      </c>
      <c r="D25" s="4" t="s">
        <v>71</v>
      </c>
      <c r="E25" s="15" t="s">
        <v>46</v>
      </c>
      <c r="F25" s="15" t="s">
        <v>36</v>
      </c>
      <c r="G25" s="37">
        <v>5</v>
      </c>
      <c r="H25" s="37">
        <v>7</v>
      </c>
      <c r="I25" s="24">
        <v>2035</v>
      </c>
      <c r="J25" s="24">
        <v>3553</v>
      </c>
      <c r="K25" s="96">
        <v>405</v>
      </c>
      <c r="L25" s="96">
        <v>709</v>
      </c>
      <c r="M25" s="64">
        <f>(I25/J25*100)-100</f>
        <v>-42.72445820433437</v>
      </c>
      <c r="N25" s="14">
        <f>I25/H25</f>
        <v>290.7142857142857</v>
      </c>
      <c r="O25" s="38">
        <v>7</v>
      </c>
      <c r="P25" s="14">
        <v>2758</v>
      </c>
      <c r="Q25" s="14">
        <v>4786</v>
      </c>
      <c r="R25" s="24">
        <v>573</v>
      </c>
      <c r="S25" s="24">
        <v>1032</v>
      </c>
      <c r="T25" s="64">
        <f>(P25/Q25*100)-100</f>
        <v>-42.37358963643961</v>
      </c>
      <c r="U25" s="77">
        <v>43935</v>
      </c>
      <c r="V25" s="14">
        <f>P25/O25</f>
        <v>394</v>
      </c>
      <c r="W25" s="75">
        <f>SUM(U25,P25)</f>
        <v>46693</v>
      </c>
      <c r="X25" s="75">
        <v>10027</v>
      </c>
      <c r="Y25" s="76">
        <f>SUM(X25,R25)</f>
        <v>10600</v>
      </c>
    </row>
    <row r="26" spans="1:25" ht="12.75" customHeight="1">
      <c r="A26" s="72">
        <v>13</v>
      </c>
      <c r="B26" s="72">
        <v>12</v>
      </c>
      <c r="C26" s="4" t="s">
        <v>67</v>
      </c>
      <c r="D26" s="4" t="s">
        <v>68</v>
      </c>
      <c r="E26" s="15" t="s">
        <v>47</v>
      </c>
      <c r="F26" s="15" t="s">
        <v>48</v>
      </c>
      <c r="G26" s="37">
        <v>6</v>
      </c>
      <c r="H26" s="37">
        <v>4</v>
      </c>
      <c r="I26" s="14">
        <v>1643</v>
      </c>
      <c r="J26" s="14">
        <v>2189</v>
      </c>
      <c r="K26" s="14">
        <v>318</v>
      </c>
      <c r="L26" s="14">
        <v>431</v>
      </c>
      <c r="M26" s="64">
        <f>(I26/J26*100)-100</f>
        <v>-24.942896299680214</v>
      </c>
      <c r="N26" s="14">
        <f>I26/H26</f>
        <v>410.75</v>
      </c>
      <c r="O26" s="73">
        <v>4</v>
      </c>
      <c r="P26" s="22">
        <v>2142</v>
      </c>
      <c r="Q26" s="22">
        <v>2998</v>
      </c>
      <c r="R26" s="22">
        <v>452</v>
      </c>
      <c r="S26" s="22">
        <v>647</v>
      </c>
      <c r="T26" s="64">
        <f>(P26/Q26*100)-100</f>
        <v>-28.552368245496993</v>
      </c>
      <c r="U26" s="77">
        <v>37341</v>
      </c>
      <c r="V26" s="14">
        <f>P26/O26</f>
        <v>535.5</v>
      </c>
      <c r="W26" s="75">
        <f>SUM(U26,P26)</f>
        <v>39483</v>
      </c>
      <c r="X26" s="75">
        <v>8112</v>
      </c>
      <c r="Y26" s="76">
        <f>SUM(X26,R26)</f>
        <v>8564</v>
      </c>
    </row>
    <row r="27" spans="1:25" ht="12.75">
      <c r="A27" s="72">
        <v>14</v>
      </c>
      <c r="B27" s="72">
        <v>13</v>
      </c>
      <c r="C27" s="94" t="s">
        <v>54</v>
      </c>
      <c r="D27" s="94" t="s">
        <v>55</v>
      </c>
      <c r="E27" s="15" t="s">
        <v>49</v>
      </c>
      <c r="F27" s="15" t="s">
        <v>42</v>
      </c>
      <c r="G27" s="37">
        <v>20</v>
      </c>
      <c r="H27" s="37">
        <v>30</v>
      </c>
      <c r="I27" s="24">
        <v>905</v>
      </c>
      <c r="J27" s="24">
        <v>1285</v>
      </c>
      <c r="K27" s="14">
        <v>173</v>
      </c>
      <c r="L27" s="14">
        <v>281</v>
      </c>
      <c r="M27" s="64">
        <f>(I27/J27*100)-100</f>
        <v>-29.57198443579766</v>
      </c>
      <c r="N27" s="14">
        <f>I27/H27</f>
        <v>30.166666666666668</v>
      </c>
      <c r="O27" s="37">
        <v>30</v>
      </c>
      <c r="P27" s="14">
        <v>1181</v>
      </c>
      <c r="Q27" s="14">
        <v>1436</v>
      </c>
      <c r="R27" s="14">
        <v>253</v>
      </c>
      <c r="S27" s="14">
        <v>317</v>
      </c>
      <c r="T27" s="64">
        <f>(P27/Q27*100)-100</f>
        <v>-17.757660167130922</v>
      </c>
      <c r="U27" s="89">
        <v>841326</v>
      </c>
      <c r="V27" s="14">
        <f>P27/O27</f>
        <v>39.36666666666667</v>
      </c>
      <c r="W27" s="75">
        <f>SUM(U27,P27)</f>
        <v>842507</v>
      </c>
      <c r="X27" s="77">
        <v>181114</v>
      </c>
      <c r="Y27" s="76">
        <f>SUM(X27,R27)</f>
        <v>181367</v>
      </c>
    </row>
    <row r="28" spans="1:25" ht="12.75">
      <c r="A28" s="72">
        <v>15</v>
      </c>
      <c r="B28" s="72">
        <v>14</v>
      </c>
      <c r="C28" s="4" t="s">
        <v>60</v>
      </c>
      <c r="D28" s="4" t="s">
        <v>61</v>
      </c>
      <c r="E28" s="15" t="s">
        <v>47</v>
      </c>
      <c r="F28" s="15" t="s">
        <v>48</v>
      </c>
      <c r="G28" s="37">
        <v>7</v>
      </c>
      <c r="H28" s="37">
        <v>2</v>
      </c>
      <c r="I28" s="24">
        <v>671</v>
      </c>
      <c r="J28" s="24">
        <v>778</v>
      </c>
      <c r="K28" s="14">
        <v>128</v>
      </c>
      <c r="L28" s="14">
        <v>151</v>
      </c>
      <c r="M28" s="64">
        <f>(I28/J28*100)-100</f>
        <v>-13.753213367609249</v>
      </c>
      <c r="N28" s="14">
        <f>I28/H28</f>
        <v>335.5</v>
      </c>
      <c r="O28" s="73">
        <v>2</v>
      </c>
      <c r="P28" s="14">
        <v>753</v>
      </c>
      <c r="Q28" s="14">
        <v>1004</v>
      </c>
      <c r="R28" s="14">
        <v>152</v>
      </c>
      <c r="S28" s="14">
        <v>221</v>
      </c>
      <c r="T28" s="64">
        <f>(P28/Q28*100)-100</f>
        <v>-25</v>
      </c>
      <c r="U28" s="75">
        <v>13766</v>
      </c>
      <c r="V28" s="14">
        <f>P28/O28</f>
        <v>376.5</v>
      </c>
      <c r="W28" s="75">
        <f>SUM(U28,P28)</f>
        <v>14519</v>
      </c>
      <c r="X28" s="77">
        <v>2835</v>
      </c>
      <c r="Y28" s="76">
        <f>SUM(X28,R28)</f>
        <v>2987</v>
      </c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98"/>
      <c r="J29" s="98"/>
      <c r="K29" s="90"/>
      <c r="L29" s="90"/>
      <c r="M29" s="64"/>
      <c r="N29" s="14"/>
      <c r="O29" s="73"/>
      <c r="P29" s="14"/>
      <c r="Q29" s="14"/>
      <c r="R29" s="14"/>
      <c r="S29" s="14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22"/>
      <c r="L30" s="22"/>
      <c r="M30" s="64"/>
      <c r="N30" s="14"/>
      <c r="O30" s="37"/>
      <c r="P30" s="22"/>
      <c r="Q30" s="22"/>
      <c r="R30" s="22"/>
      <c r="S30" s="22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97"/>
      <c r="D31" s="4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38"/>
      <c r="P31" s="14"/>
      <c r="Q31" s="14"/>
      <c r="R31" s="14"/>
      <c r="S31" s="14"/>
      <c r="T31" s="64"/>
      <c r="U31" s="95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5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22"/>
      <c r="J33" s="22"/>
      <c r="K33" s="99"/>
      <c r="L33" s="99"/>
      <c r="M33" s="64"/>
      <c r="N33" s="14"/>
      <c r="O33" s="73"/>
      <c r="P33" s="22"/>
      <c r="Q33" s="22"/>
      <c r="R33" s="22"/>
      <c r="S33" s="22"/>
      <c r="T33" s="64"/>
      <c r="U33" s="87"/>
      <c r="V33" s="14"/>
      <c r="W33" s="75"/>
      <c r="X33" s="87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150</v>
      </c>
      <c r="I34" s="31">
        <f>SUM(I14:I33)</f>
        <v>197792</v>
      </c>
      <c r="J34" s="31">
        <v>232940</v>
      </c>
      <c r="K34" s="31">
        <f>SUM(K14:K33)</f>
        <v>37790</v>
      </c>
      <c r="L34" s="31">
        <v>44683</v>
      </c>
      <c r="M34" s="68">
        <f>(I34/J34*100)-100</f>
        <v>-15.088864085172148</v>
      </c>
      <c r="N34" s="32">
        <f>I34/H34</f>
        <v>1318.6133333333332</v>
      </c>
      <c r="O34" s="34">
        <f>SUM(O14:O33)</f>
        <v>150</v>
      </c>
      <c r="P34" s="31">
        <f>SUM(P14:P33)</f>
        <v>282589</v>
      </c>
      <c r="Q34" s="31">
        <v>348995</v>
      </c>
      <c r="R34" s="31">
        <f>SUM(R14:R33)</f>
        <v>58655</v>
      </c>
      <c r="S34" s="31">
        <v>70166</v>
      </c>
      <c r="T34" s="68">
        <f>(P34/Q34*100)-100</f>
        <v>-19.02777976761844</v>
      </c>
      <c r="U34" s="78">
        <f>SUM(U14:U33)</f>
        <v>1995258</v>
      </c>
      <c r="V34" s="91">
        <f>P34/O34</f>
        <v>1883.9266666666667</v>
      </c>
      <c r="W34" s="93">
        <f>SUM(U34,P34)</f>
        <v>2277847</v>
      </c>
      <c r="X34" s="92">
        <f>SUM(X14:X33)</f>
        <v>432021</v>
      </c>
      <c r="Y34" s="35">
        <f>SUM(Y14:Y33)</f>
        <v>490676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16 - Nov</v>
      </c>
      <c r="L4" s="20"/>
      <c r="M4" s="62" t="str">
        <f>'WEEKLY COMPETITIVE REPORT'!M4</f>
        <v>17 - Nov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0.7763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15 - Nov</v>
      </c>
      <c r="L5" s="7"/>
      <c r="M5" s="63" t="str">
        <f>'WEEKLY COMPETITIVE REPORT'!M5</f>
        <v>21 - Nov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41235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TWILIGHT SAGA: BREAKING DAWN</v>
      </c>
      <c r="D14" s="4" t="str">
        <f>'WEEKLY COMPETITIVE REPORT'!D14</f>
        <v>SOMRAK SAGA: JUTRANJA ZARJA 2. DEL</v>
      </c>
      <c r="E14" s="4" t="str">
        <f>'WEEKLY COMPETITIVE REPORT'!E14</f>
        <v>IND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11</v>
      </c>
      <c r="I14" s="14">
        <f>'WEEKLY COMPETITIVE REPORT'!I14/Y4</f>
        <v>124574.26252737344</v>
      </c>
      <c r="J14" s="14">
        <f>'WEEKLY COMPETITIVE REPORT'!J14/Y4</f>
        <v>0</v>
      </c>
      <c r="K14" s="22">
        <f>'WEEKLY COMPETITIVE REPORT'!K14</f>
        <v>18933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11324.932957033949</v>
      </c>
      <c r="O14" s="37">
        <f>'WEEKLY COMPETITIVE REPORT'!O14</f>
        <v>11</v>
      </c>
      <c r="P14" s="14">
        <f>'WEEKLY COMPETITIVE REPORT'!P14/Y4</f>
        <v>188871.5702692258</v>
      </c>
      <c r="Q14" s="14">
        <f>'WEEKLY COMPETITIVE REPORT'!Q14/Y4</f>
        <v>0</v>
      </c>
      <c r="R14" s="22">
        <f>'WEEKLY COMPETITIVE REPORT'!R14</f>
        <v>31367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17170.1427517478</v>
      </c>
      <c r="W14" s="25">
        <f aca="true" t="shared" si="2" ref="W14:W20">P14+U14</f>
        <v>188871.5702692258</v>
      </c>
      <c r="X14" s="22">
        <f>'WEEKLY COMPETITIVE REPORT'!X14</f>
        <v>0</v>
      </c>
      <c r="Y14" s="56">
        <f>'WEEKLY COMPETITIVE REPORT'!Y14</f>
        <v>31367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SKYFALL</v>
      </c>
      <c r="D15" s="4" t="str">
        <f>'WEEKLY COMPETITIVE REPORT'!D15</f>
        <v>SKYFALL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3</v>
      </c>
      <c r="H15" s="37">
        <f>'WEEKLY COMPETITIVE REPORT'!H15</f>
        <v>14</v>
      </c>
      <c r="I15" s="14">
        <f>'WEEKLY COMPETITIVE REPORT'!I15/Y4</f>
        <v>66572.20146850444</v>
      </c>
      <c r="J15" s="14">
        <f>'WEEKLY COMPETITIVE REPORT'!J15/Y4</f>
        <v>83265.49014556229</v>
      </c>
      <c r="K15" s="22">
        <f>'WEEKLY COMPETITIVE REPORT'!K15</f>
        <v>9256</v>
      </c>
      <c r="L15" s="22">
        <f>'WEEKLY COMPETITIVE REPORT'!L15</f>
        <v>12269</v>
      </c>
      <c r="M15" s="64">
        <f>'WEEKLY COMPETITIVE REPORT'!M15</f>
        <v>-20.04826807345411</v>
      </c>
      <c r="N15" s="14">
        <f t="shared" si="0"/>
        <v>4755.157247750317</v>
      </c>
      <c r="O15" s="37">
        <f>'WEEKLY COMPETITIVE REPORT'!O15</f>
        <v>14</v>
      </c>
      <c r="P15" s="14">
        <f>'WEEKLY COMPETITIVE REPORT'!P15/Y4</f>
        <v>90499.80677573103</v>
      </c>
      <c r="Q15" s="14">
        <f>'WEEKLY COMPETITIVE REPORT'!Q15/Y4</f>
        <v>120112.07007600155</v>
      </c>
      <c r="R15" s="22">
        <f>'WEEKLY COMPETITIVE REPORT'!R15</f>
        <v>13533</v>
      </c>
      <c r="S15" s="22">
        <f>'WEEKLY COMPETITIVE REPORT'!S15</f>
        <v>19496</v>
      </c>
      <c r="T15" s="64">
        <f>'WEEKLY COMPETITIVE REPORT'!T15</f>
        <v>-24.653861415870352</v>
      </c>
      <c r="U15" s="14">
        <f>'WEEKLY COMPETITIVE REPORT'!U15/Y4</f>
        <v>450985.44377173774</v>
      </c>
      <c r="V15" s="14">
        <f t="shared" si="1"/>
        <v>6464.271912552217</v>
      </c>
      <c r="W15" s="25">
        <f t="shared" si="2"/>
        <v>541485.2505474688</v>
      </c>
      <c r="X15" s="22">
        <f>'WEEKLY COMPETITIVE REPORT'!X15</f>
        <v>70763</v>
      </c>
      <c r="Y15" s="56">
        <f>'WEEKLY COMPETITIVE REPORT'!Y15</f>
        <v>84296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HOTEL TRANSYLVANIA 3D</v>
      </c>
      <c r="D16" s="4" t="str">
        <f>'WEEKLY COMPETITIVE REPORT'!D16</f>
        <v>HOTEL TRANSILVANIJA 3D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5</v>
      </c>
      <c r="H16" s="37">
        <f>'WEEKLY COMPETITIVE REPORT'!H16</f>
        <v>14</v>
      </c>
      <c r="I16" s="14">
        <f>'WEEKLY COMPETITIVE REPORT'!I16/Y4</f>
        <v>15886.899394563958</v>
      </c>
      <c r="J16" s="14">
        <f>'WEEKLY COMPETITIVE REPORT'!J16/Y4</f>
        <v>17199.536261754478</v>
      </c>
      <c r="K16" s="22">
        <f>'WEEKLY COMPETITIVE REPORT'!K16</f>
        <v>2454</v>
      </c>
      <c r="L16" s="22">
        <f>'WEEKLY COMPETITIVE REPORT'!L16</f>
        <v>2737</v>
      </c>
      <c r="M16" s="64">
        <f>'WEEKLY COMPETITIVE REPORT'!M16</f>
        <v>-7.63181545835829</v>
      </c>
      <c r="N16" s="14">
        <f t="shared" si="0"/>
        <v>1134.7785281831398</v>
      </c>
      <c r="O16" s="37">
        <f>'WEEKLY COMPETITIVE REPORT'!O16</f>
        <v>14</v>
      </c>
      <c r="P16" s="14">
        <f>'WEEKLY COMPETITIVE REPORT'!P16/Y4</f>
        <v>19944.609042895787</v>
      </c>
      <c r="Q16" s="14">
        <f>'WEEKLY COMPETITIVE REPORT'!Q16/Y4</f>
        <v>21829.18974623213</v>
      </c>
      <c r="R16" s="22">
        <f>'WEEKLY COMPETITIVE REPORT'!R16</f>
        <v>3336</v>
      </c>
      <c r="S16" s="22">
        <f>'WEEKLY COMPETITIVE REPORT'!S16</f>
        <v>3756</v>
      </c>
      <c r="T16" s="64">
        <f>'WEEKLY COMPETITIVE REPORT'!T16</f>
        <v>-8.633305794877842</v>
      </c>
      <c r="U16" s="14">
        <f>'WEEKLY COMPETITIVE REPORT'!U16/Y4</f>
        <v>196688.13602988535</v>
      </c>
      <c r="V16" s="14">
        <f t="shared" si="1"/>
        <v>1424.6149316354133</v>
      </c>
      <c r="W16" s="25">
        <f t="shared" si="2"/>
        <v>216632.74507278114</v>
      </c>
      <c r="X16" s="22">
        <f>'WEEKLY COMPETITIVE REPORT'!X16</f>
        <v>33580</v>
      </c>
      <c r="Y16" s="56">
        <f>'WEEKLY COMPETITIVE REPORT'!Y16</f>
        <v>36916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SHANGHAI GYPSY</v>
      </c>
      <c r="D17" s="4" t="str">
        <f>'WEEKLY COMPETITIVE REPORT'!D17</f>
        <v>ŠANGHAJ</v>
      </c>
      <c r="E17" s="4" t="str">
        <f>'WEEKLY COMPETITIVE REPORT'!E17</f>
        <v>IND</v>
      </c>
      <c r="F17" s="4" t="str">
        <f>'WEEKLY COMPETITIVE REPORT'!F17</f>
        <v>KZC</v>
      </c>
      <c r="G17" s="37">
        <f>'WEEKLY COMPETITIVE REPORT'!G17</f>
        <v>7</v>
      </c>
      <c r="H17" s="37">
        <f>'WEEKLY COMPETITIVE REPORT'!H17</f>
        <v>13</v>
      </c>
      <c r="I17" s="14">
        <f>'WEEKLY COMPETITIVE REPORT'!I17/Y4</f>
        <v>10668.555970629912</v>
      </c>
      <c r="J17" s="14">
        <f>'WEEKLY COMPETITIVE REPORT'!J17/Y4</f>
        <v>9285.070204817725</v>
      </c>
      <c r="K17" s="22">
        <f>'WEEKLY COMPETITIVE REPORT'!K17</f>
        <v>1665</v>
      </c>
      <c r="L17" s="22">
        <f>'WEEKLY COMPETITIVE REPORT'!L17</f>
        <v>1446</v>
      </c>
      <c r="M17" s="64">
        <f>'WEEKLY COMPETITIVE REPORT'!M17</f>
        <v>14.900110987791336</v>
      </c>
      <c r="N17" s="14">
        <f t="shared" si="0"/>
        <v>820.6581515869163</v>
      </c>
      <c r="O17" s="37">
        <f>'WEEKLY COMPETITIVE REPORT'!O17</f>
        <v>13</v>
      </c>
      <c r="P17" s="14">
        <f>'WEEKLY COMPETITIVE REPORT'!P17/Y4</f>
        <v>15947.442998840655</v>
      </c>
      <c r="Q17" s="14">
        <f>'WEEKLY COMPETITIVE REPORT'!Q17/Y4</f>
        <v>13637.768903774315</v>
      </c>
      <c r="R17" s="22">
        <f>'WEEKLY COMPETITIVE REPORT'!R17</f>
        <v>2665</v>
      </c>
      <c r="S17" s="22">
        <f>'WEEKLY COMPETITIVE REPORT'!S17</f>
        <v>2320</v>
      </c>
      <c r="T17" s="64">
        <f>'WEEKLY COMPETITIVE REPORT'!T17</f>
        <v>16.935864739775198</v>
      </c>
      <c r="U17" s="14">
        <f>'WEEKLY COMPETITIVE REPORT'!U17/Y4</f>
        <v>210097.90029627722</v>
      </c>
      <c r="V17" s="14">
        <f t="shared" si="1"/>
        <v>1226.7263845262044</v>
      </c>
      <c r="W17" s="25">
        <f t="shared" si="2"/>
        <v>226045.34329511787</v>
      </c>
      <c r="X17" s="22">
        <f>'WEEKLY COMPETITIVE REPORT'!X17</f>
        <v>38226</v>
      </c>
      <c r="Y17" s="56">
        <f>'WEEKLY COMPETITIVE REPORT'!Y17</f>
        <v>40891</v>
      </c>
    </row>
    <row r="18" spans="1:25" ht="13.5" customHeight="1">
      <c r="A18" s="50">
        <v>5</v>
      </c>
      <c r="B18" s="4">
        <f>'WEEKLY COMPETITIVE REPORT'!B18</f>
        <v>6</v>
      </c>
      <c r="C18" s="4" t="str">
        <f>'WEEKLY COMPETITIVE REPORT'!C18</f>
        <v>ASTÉRIX AND OBÉLIX: GOD SAVE BRITANNIA</v>
      </c>
      <c r="D18" s="4" t="str">
        <f>'WEEKLY COMPETITIVE REPORT'!D18</f>
        <v>ASTERIX IN OBELIX V BRITANIJI</v>
      </c>
      <c r="E18" s="4" t="str">
        <f>'WEEKLY COMPETITIVE REPORT'!E18</f>
        <v>IND</v>
      </c>
      <c r="F18" s="4" t="str">
        <f>'WEEKLY COMPETITIVE REPORT'!F18</f>
        <v>FIVIA</v>
      </c>
      <c r="G18" s="37">
        <f>'WEEKLY COMPETITIVE REPORT'!G18</f>
        <v>4</v>
      </c>
      <c r="H18" s="37">
        <f>'WEEKLY COMPETITIVE REPORT'!H18</f>
        <v>14</v>
      </c>
      <c r="I18" s="14">
        <f>'WEEKLY COMPETITIVE REPORT'!I18/Y4</f>
        <v>6223.109622568595</v>
      </c>
      <c r="J18" s="14">
        <f>'WEEKLY COMPETITIVE REPORT'!J18/Y4</f>
        <v>7047.533170166173</v>
      </c>
      <c r="K18" s="22">
        <f>'WEEKLY COMPETITIVE REPORT'!K18</f>
        <v>921</v>
      </c>
      <c r="L18" s="22">
        <f>'WEEKLY COMPETITIVE REPORT'!L18</f>
        <v>1076</v>
      </c>
      <c r="M18" s="64">
        <f>'WEEKLY COMPETITIVE REPORT'!M18</f>
        <v>-11.698044233229751</v>
      </c>
      <c r="N18" s="14">
        <f t="shared" si="0"/>
        <v>444.50783018347107</v>
      </c>
      <c r="O18" s="37">
        <f>'WEEKLY COMPETITIVE REPORT'!O18</f>
        <v>14</v>
      </c>
      <c r="P18" s="14">
        <f>'WEEKLY COMPETITIVE REPORT'!P18/Y4</f>
        <v>7613.036197346387</v>
      </c>
      <c r="Q18" s="14">
        <f>'WEEKLY COMPETITIVE REPORT'!Q18/Y4</f>
        <v>8830.349091845936</v>
      </c>
      <c r="R18" s="22">
        <f>'WEEKLY COMPETITIVE REPORT'!R18</f>
        <v>1200</v>
      </c>
      <c r="S18" s="22">
        <f>'WEEKLY COMPETITIVE REPORT'!S18</f>
        <v>1434</v>
      </c>
      <c r="T18" s="64">
        <f>'WEEKLY COMPETITIVE REPORT'!T18</f>
        <v>-13.785557986870899</v>
      </c>
      <c r="U18" s="14">
        <f>'WEEKLY COMPETITIVE REPORT'!U18/Y4</f>
        <v>74268.96818240371</v>
      </c>
      <c r="V18" s="14">
        <f t="shared" si="1"/>
        <v>543.7882998104562</v>
      </c>
      <c r="W18" s="25">
        <f t="shared" si="2"/>
        <v>81882.0043797501</v>
      </c>
      <c r="X18" s="22">
        <f>'WEEKLY COMPETITIVE REPORT'!X18</f>
        <v>12856</v>
      </c>
      <c r="Y18" s="56">
        <f>'WEEKLY COMPETITIVE REPORT'!Y18</f>
        <v>14056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WEDDING VIDEO</v>
      </c>
      <c r="D19" s="4" t="str">
        <f>'WEEKLY COMPETITIVE REPORT'!D19</f>
        <v>POROČNI VIDEO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2</v>
      </c>
      <c r="H19" s="37">
        <f>'WEEKLY COMPETITIVE REPORT'!H19</f>
        <v>6</v>
      </c>
      <c r="I19" s="14">
        <f>'WEEKLY COMPETITIVE REPORT'!I19/Y4</f>
        <v>4717.248486409893</v>
      </c>
      <c r="J19" s="14">
        <f>'WEEKLY COMPETITIVE REPORT'!J19/Y4</f>
        <v>6505.217055262141</v>
      </c>
      <c r="K19" s="22">
        <f>'WEEKLY COMPETITIVE REPORT'!K19</f>
        <v>698</v>
      </c>
      <c r="L19" s="22">
        <f>'WEEKLY COMPETITIVE REPORT'!L19</f>
        <v>990</v>
      </c>
      <c r="M19" s="64">
        <f>'WEEKLY COMPETITIVE REPORT'!M19</f>
        <v>-27.48514851485149</v>
      </c>
      <c r="N19" s="14">
        <f t="shared" si="0"/>
        <v>786.2080810683156</v>
      </c>
      <c r="O19" s="37">
        <f>'WEEKLY COMPETITIVE REPORT'!O19</f>
        <v>6</v>
      </c>
      <c r="P19" s="14">
        <f>'WEEKLY COMPETITIVE REPORT'!P19/Y4</f>
        <v>6514.23418781399</v>
      </c>
      <c r="Q19" s="14">
        <f>'WEEKLY COMPETITIVE REPORT'!Q19/Y4</f>
        <v>9187.169908540513</v>
      </c>
      <c r="R19" s="22">
        <f>'WEEKLY COMPETITIVE REPORT'!R19</f>
        <v>1079</v>
      </c>
      <c r="S19" s="22">
        <f>'WEEKLY COMPETITIVE REPORT'!S19</f>
        <v>1622</v>
      </c>
      <c r="T19" s="64">
        <f>'WEEKLY COMPETITIVE REPORT'!T19</f>
        <v>-29.094223219293326</v>
      </c>
      <c r="U19" s="14">
        <f>'WEEKLY COMPETITIVE REPORT'!U19/Y4</f>
        <v>9875.048306067241</v>
      </c>
      <c r="V19" s="14">
        <f t="shared" si="1"/>
        <v>1085.7056979689983</v>
      </c>
      <c r="W19" s="25">
        <f t="shared" si="2"/>
        <v>16389.28249388123</v>
      </c>
      <c r="X19" s="22">
        <f>'WEEKLY COMPETITIVE REPORT'!X19</f>
        <v>1744</v>
      </c>
      <c r="Y19" s="56">
        <f>'WEEKLY COMPETITIVE REPORT'!Y19</f>
        <v>2823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PARANORMAL ACTIVITY 4</v>
      </c>
      <c r="D20" s="4" t="str">
        <f>'WEEKLY COMPETITIVE REPORT'!D20</f>
        <v>PARANORMALNO 4</v>
      </c>
      <c r="E20" s="4" t="str">
        <f>'WEEKLY COMPETITIVE REPORT'!E20</f>
        <v>PAR</v>
      </c>
      <c r="F20" s="4" t="str">
        <f>'WEEKLY COMPETITIVE REPORT'!F20</f>
        <v>Karantanija</v>
      </c>
      <c r="G20" s="37">
        <f>'WEEKLY COMPETITIVE REPORT'!G20</f>
        <v>4</v>
      </c>
      <c r="H20" s="37">
        <f>'WEEKLY COMPETITIVE REPORT'!H20</f>
        <v>6</v>
      </c>
      <c r="I20" s="14">
        <f>'WEEKLY COMPETITIVE REPORT'!I20/Y4</f>
        <v>4835.759371377045</v>
      </c>
      <c r="J20" s="14">
        <f>'WEEKLY COMPETITIVE REPORT'!J20/Y4</f>
        <v>6967.667138992658</v>
      </c>
      <c r="K20" s="22">
        <f>'WEEKLY COMPETITIVE REPORT'!K20</f>
        <v>732</v>
      </c>
      <c r="L20" s="22">
        <f>'WEEKLY COMPETITIVE REPORT'!L20</f>
        <v>1078</v>
      </c>
      <c r="M20" s="64">
        <f>'WEEKLY COMPETITIVE REPORT'!M20</f>
        <v>-30.59715289332594</v>
      </c>
      <c r="N20" s="14">
        <f t="shared" si="0"/>
        <v>805.9598952295074</v>
      </c>
      <c r="O20" s="37">
        <f>'WEEKLY COMPETITIVE REPORT'!O20</f>
        <v>6</v>
      </c>
      <c r="P20" s="14">
        <f>'WEEKLY COMPETITIVE REPORT'!P20/Y4</f>
        <v>6467.860363261626</v>
      </c>
      <c r="Q20" s="14">
        <f>'WEEKLY COMPETITIVE REPORT'!Q20/Y4</f>
        <v>9152.38954012624</v>
      </c>
      <c r="R20" s="22">
        <f>'WEEKLY COMPETITIVE REPORT'!R20</f>
        <v>1055</v>
      </c>
      <c r="S20" s="22">
        <f>'WEEKLY COMPETITIVE REPORT'!S20</f>
        <v>1556</v>
      </c>
      <c r="T20" s="64">
        <f>'WEEKLY COMPETITIVE REPORT'!T20</f>
        <v>-29.331456720619286</v>
      </c>
      <c r="U20" s="14">
        <f>'WEEKLY COMPETITIVE REPORT'!U20/Y4</f>
        <v>68534.07187942805</v>
      </c>
      <c r="V20" s="14">
        <f t="shared" si="1"/>
        <v>1077.976727210271</v>
      </c>
      <c r="W20" s="25">
        <f t="shared" si="2"/>
        <v>75001.93224268968</v>
      </c>
      <c r="X20" s="22">
        <f>'WEEKLY COMPETITIVE REPORT'!X20</f>
        <v>12090</v>
      </c>
      <c r="Y20" s="56">
        <f>'WEEKLY COMPETITIVE REPORT'!Y20</f>
        <v>13145</v>
      </c>
    </row>
    <row r="21" spans="1:25" ht="12.75">
      <c r="A21" s="50">
        <v>8</v>
      </c>
      <c r="B21" s="4">
        <f>'WEEKLY COMPETITIVE REPORT'!B21</f>
        <v>10</v>
      </c>
      <c r="C21" s="4" t="str">
        <f>'WEEKLY COMPETITIVE REPORT'!C21</f>
        <v>THE PLAYERS</v>
      </c>
      <c r="D21" s="4" t="str">
        <f>'WEEKLY COMPETITIVE REPORT'!D21</f>
        <v>SKOK ČEZ PLOT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2</v>
      </c>
      <c r="H21" s="37">
        <f>'WEEKLY COMPETITIVE REPORT'!H21</f>
        <v>2</v>
      </c>
      <c r="I21" s="14">
        <f>'WEEKLY COMPETITIVE REPORT'!I21/Y4</f>
        <v>3909.5710421228905</v>
      </c>
      <c r="J21" s="14">
        <f>'WEEKLY COMPETITIVE REPORT'!J21/Y4</f>
        <v>4190.390313023316</v>
      </c>
      <c r="K21" s="22">
        <f>'WEEKLY COMPETITIVE REPORT'!K21</f>
        <v>532</v>
      </c>
      <c r="L21" s="22">
        <f>'WEEKLY COMPETITIVE REPORT'!L21</f>
        <v>610</v>
      </c>
      <c r="M21" s="64">
        <f>'WEEKLY COMPETITIVE REPORT'!M21</f>
        <v>-6.701506301875199</v>
      </c>
      <c r="N21" s="14">
        <f aca="true" t="shared" si="3" ref="N21:N33">I21/H21</f>
        <v>1954.7855210614453</v>
      </c>
      <c r="O21" s="37">
        <f>'WEEKLY COMPETITIVE REPORT'!O21</f>
        <v>2</v>
      </c>
      <c r="P21" s="14">
        <f>'WEEKLY COMPETITIVE REPORT'!P21/Y4</f>
        <v>5380.65180986732</v>
      </c>
      <c r="Q21" s="14">
        <f>'WEEKLY COMPETITIVE REPORT'!Q21/Y4</f>
        <v>5821.203143114775</v>
      </c>
      <c r="R21" s="22">
        <f>'WEEKLY COMPETITIVE REPORT'!R21</f>
        <v>773</v>
      </c>
      <c r="S21" s="22">
        <f>'WEEKLY COMPETITIVE REPORT'!S21</f>
        <v>925</v>
      </c>
      <c r="T21" s="64">
        <f>'WEEKLY COMPETITIVE REPORT'!T21</f>
        <v>-7.568046027882275</v>
      </c>
      <c r="U21" s="14">
        <f>'WEEKLY COMPETITIVE REPORT'!U21/Y4</f>
        <v>5821.203143114775</v>
      </c>
      <c r="V21" s="14">
        <f aca="true" t="shared" si="4" ref="V21:V33">P21/O21</f>
        <v>2690.32590493366</v>
      </c>
      <c r="W21" s="25">
        <f aca="true" t="shared" si="5" ref="W21:W33">P21+U21</f>
        <v>11201.854952982096</v>
      </c>
      <c r="X21" s="22">
        <f>'WEEKLY COMPETITIVE REPORT'!X21</f>
        <v>925</v>
      </c>
      <c r="Y21" s="56">
        <f>'WEEKLY COMPETITIVE REPORT'!Y21</f>
        <v>1698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TAKEN 2</v>
      </c>
      <c r="D22" s="4" t="str">
        <f>'WEEKLY COMPETITIVE REPORT'!D22</f>
        <v>UGRABLJENA 2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7</v>
      </c>
      <c r="H22" s="37">
        <f>'WEEKLY COMPETITIVE REPORT'!H22</f>
        <v>5</v>
      </c>
      <c r="I22" s="14">
        <f>'WEEKLY COMPETITIVE REPORT'!I22/Y4</f>
        <v>3534.715960324617</v>
      </c>
      <c r="J22" s="14">
        <f>'WEEKLY COMPETITIVE REPORT'!J22/Y4</f>
        <v>4431.2765683369835</v>
      </c>
      <c r="K22" s="22">
        <f>'WEEKLY COMPETITIVE REPORT'!K22</f>
        <v>529</v>
      </c>
      <c r="L22" s="22">
        <f>'WEEKLY COMPETITIVE REPORT'!L22</f>
        <v>673</v>
      </c>
      <c r="M22" s="64">
        <f>'WEEKLY COMPETITIVE REPORT'!M22</f>
        <v>-20.232558139534888</v>
      </c>
      <c r="N22" s="14">
        <f t="shared" si="3"/>
        <v>706.9431920649233</v>
      </c>
      <c r="O22" s="37">
        <f>'WEEKLY COMPETITIVE REPORT'!O22</f>
        <v>5</v>
      </c>
      <c r="P22" s="14">
        <f>'WEEKLY COMPETITIVE REPORT'!P22/Y4</f>
        <v>5081.798273863197</v>
      </c>
      <c r="Q22" s="14">
        <f>'WEEKLY COMPETITIVE REPORT'!Q22/Y4</f>
        <v>6771.866546438233</v>
      </c>
      <c r="R22" s="22">
        <f>'WEEKLY COMPETITIVE REPORT'!R22</f>
        <v>813</v>
      </c>
      <c r="S22" s="22">
        <f>'WEEKLY COMPETITIVE REPORT'!S22</f>
        <v>1170</v>
      </c>
      <c r="T22" s="64">
        <f>'WEEKLY COMPETITIVE REPORT'!T22</f>
        <v>-24.957199923910977</v>
      </c>
      <c r="U22" s="14">
        <f>'WEEKLY COMPETITIVE REPORT'!U22/Y4</f>
        <v>120264.07316758986</v>
      </c>
      <c r="V22" s="14">
        <f t="shared" si="4"/>
        <v>1016.3596547726395</v>
      </c>
      <c r="W22" s="25">
        <f t="shared" si="5"/>
        <v>125345.87144145306</v>
      </c>
      <c r="X22" s="22">
        <f>'WEEKLY COMPETITIVE REPORT'!X22</f>
        <v>20244</v>
      </c>
      <c r="Y22" s="56">
        <f>'WEEKLY COMPETITIVE REPORT'!Y22</f>
        <v>21057</v>
      </c>
    </row>
    <row r="23" spans="1:25" ht="12.75">
      <c r="A23" s="50">
        <v>10</v>
      </c>
      <c r="B23" s="4">
        <f>'WEEKLY COMPETITIVE REPORT'!B23</f>
        <v>11</v>
      </c>
      <c r="C23" s="4" t="str">
        <f>'WEEKLY COMPETITIVE REPORT'!C23</f>
        <v>LOOPER</v>
      </c>
      <c r="D23" s="4" t="str">
        <f>'WEEKLY COMPETITIVE REPORT'!D23</f>
        <v>ČASOVNA ZANKA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5</v>
      </c>
      <c r="H23" s="37">
        <f>'WEEKLY COMPETITIVE REPORT'!H23</f>
        <v>5</v>
      </c>
      <c r="I23" s="14">
        <f>'WEEKLY COMPETITIVE REPORT'!I23/Y4</f>
        <v>3190.776761561252</v>
      </c>
      <c r="J23" s="14">
        <f>'WEEKLY COMPETITIVE REPORT'!J23/Y4</f>
        <v>3953.368543089012</v>
      </c>
      <c r="K23" s="22">
        <f>'WEEKLY COMPETITIVE REPORT'!K23</f>
        <v>458</v>
      </c>
      <c r="L23" s="22">
        <f>'WEEKLY COMPETITIVE REPORT'!L23</f>
        <v>598</v>
      </c>
      <c r="M23" s="64">
        <f>'WEEKLY COMPETITIVE REPORT'!M23</f>
        <v>-19.28967090257413</v>
      </c>
      <c r="N23" s="14">
        <f t="shared" si="3"/>
        <v>638.1553523122504</v>
      </c>
      <c r="O23" s="37">
        <f>'WEEKLY COMPETITIVE REPORT'!O23</f>
        <v>5</v>
      </c>
      <c r="P23" s="14">
        <f>'WEEKLY COMPETITIVE REPORT'!P23/Y4</f>
        <v>4614.195542960196</v>
      </c>
      <c r="Q23" s="14">
        <f>'WEEKLY COMPETITIVE REPORT'!Q23/Y4</f>
        <v>5576.452402421744</v>
      </c>
      <c r="R23" s="22">
        <f>'WEEKLY COMPETITIVE REPORT'!R23</f>
        <v>742</v>
      </c>
      <c r="S23" s="22">
        <f>'WEEKLY COMPETITIVE REPORT'!S23</f>
        <v>956</v>
      </c>
      <c r="T23" s="64">
        <f>'WEEKLY COMPETITIVE REPORT'!T23</f>
        <v>-17.255717255717258</v>
      </c>
      <c r="U23" s="14">
        <f>'WEEKLY COMPETITIVE REPORT'!U23/Y4</f>
        <v>54544.63480613165</v>
      </c>
      <c r="V23" s="14">
        <f t="shared" si="4"/>
        <v>922.8391085920391</v>
      </c>
      <c r="W23" s="25">
        <f t="shared" si="5"/>
        <v>59158.83034909185</v>
      </c>
      <c r="X23" s="22">
        <f>'WEEKLY COMPETITIVE REPORT'!X23</f>
        <v>9216</v>
      </c>
      <c r="Y23" s="56">
        <f>'WEEKLY COMPETITIVE REPORT'!Y23</f>
        <v>9958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BRAVE</v>
      </c>
      <c r="D24" s="4" t="str">
        <f>'WEEKLY COMPETITIVE REPORT'!D24</f>
        <v>POGUM</v>
      </c>
      <c r="E24" s="4" t="str">
        <f>'WEEKLY COMPETITIVE REPORT'!E24</f>
        <v>BVI</v>
      </c>
      <c r="F24" s="4" t="str">
        <f>'WEEKLY COMPETITIVE REPORT'!F24</f>
        <v>CENEX</v>
      </c>
      <c r="G24" s="37">
        <f>'WEEKLY COMPETITIVE REPORT'!G24</f>
        <v>9</v>
      </c>
      <c r="H24" s="37">
        <f>'WEEKLY COMPETITIVE REPORT'!H24</f>
        <v>17</v>
      </c>
      <c r="I24" s="14">
        <f>'WEEKLY COMPETITIVE REPORT'!I24/Y4</f>
        <v>3906.994718536648</v>
      </c>
      <c r="J24" s="14">
        <f>'WEEKLY COMPETITIVE REPORT'!J24/Y4</f>
        <v>4554.94010047662</v>
      </c>
      <c r="K24" s="22">
        <f>'WEEKLY COMPETITIVE REPORT'!K24</f>
        <v>588</v>
      </c>
      <c r="L24" s="22">
        <f>'WEEKLY COMPETITIVE REPORT'!L24</f>
        <v>904</v>
      </c>
      <c r="M24" s="64">
        <f>'WEEKLY COMPETITIVE REPORT'!M24</f>
        <v>-14.225113122171948</v>
      </c>
      <c r="N24" s="14">
        <f t="shared" si="3"/>
        <v>229.8232187374499</v>
      </c>
      <c r="O24" s="37">
        <f>'WEEKLY COMPETITIVE REPORT'!O24</f>
        <v>17</v>
      </c>
      <c r="P24" s="14">
        <f>'WEEKLY COMPETITIVE REPORT'!P24/Y4</f>
        <v>4281.849800334922</v>
      </c>
      <c r="Q24" s="14">
        <f>'WEEKLY COMPETITIVE REPORT'!Q24/Y4</f>
        <v>5951.3074842200185</v>
      </c>
      <c r="R24" s="22">
        <f>'WEEKLY COMPETITIVE REPORT'!R24</f>
        <v>662</v>
      </c>
      <c r="S24" s="22">
        <f>'WEEKLY COMPETITIVE REPORT'!S24</f>
        <v>1216</v>
      </c>
      <c r="T24" s="64">
        <f>'WEEKLY COMPETITIVE REPORT'!T24</f>
        <v>-28.051948051948045</v>
      </c>
      <c r="U24" s="14">
        <f>'WEEKLY COMPETITIVE REPORT'!U24/Y4</f>
        <v>172942.16153548885</v>
      </c>
      <c r="V24" s="14">
        <f t="shared" si="4"/>
        <v>251.87351766676014</v>
      </c>
      <c r="W24" s="25">
        <f t="shared" si="5"/>
        <v>177224.01133582377</v>
      </c>
      <c r="X24" s="22">
        <f>'WEEKLY COMPETITIVE REPORT'!X24</f>
        <v>30289</v>
      </c>
      <c r="Y24" s="56">
        <f>'WEEKLY COMPETITIVE REPORT'!Y24</f>
        <v>30951</v>
      </c>
    </row>
    <row r="25" spans="1:25" ht="12.75">
      <c r="A25" s="50">
        <v>12</v>
      </c>
      <c r="B25" s="4">
        <f>'WEEKLY COMPETITIVE REPORT'!B25</f>
        <v>8</v>
      </c>
      <c r="C25" s="4" t="str">
        <f>'WEEKLY COMPETITIVE REPORT'!C25</f>
        <v>PITCH PERFECT</v>
      </c>
      <c r="D25" s="4" t="str">
        <f>'WEEKLY COMPETITIVE REPORT'!D25</f>
        <v>PRAVA NOTA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5</v>
      </c>
      <c r="H25" s="37">
        <f>'WEEKLY COMPETITIVE REPORT'!H25</f>
        <v>7</v>
      </c>
      <c r="I25" s="14">
        <f>'WEEKLY COMPETITIVE REPORT'!I25/Y4</f>
        <v>2621.4092490016747</v>
      </c>
      <c r="J25" s="14">
        <f>'WEEKLY COMPETITIVE REPORT'!J25/Y4</f>
        <v>4576.838850959681</v>
      </c>
      <c r="K25" s="22">
        <f>'WEEKLY COMPETITIVE REPORT'!K25</f>
        <v>405</v>
      </c>
      <c r="L25" s="22">
        <f>'WEEKLY COMPETITIVE REPORT'!L25</f>
        <v>709</v>
      </c>
      <c r="M25" s="64">
        <f>'WEEKLY COMPETITIVE REPORT'!M25</f>
        <v>-42.72445820433437</v>
      </c>
      <c r="N25" s="14">
        <f t="shared" si="3"/>
        <v>374.48703557166783</v>
      </c>
      <c r="O25" s="37">
        <f>'WEEKLY COMPETITIVE REPORT'!O25</f>
        <v>7</v>
      </c>
      <c r="P25" s="14">
        <f>'WEEKLY COMPETITIVE REPORT'!P25/Y4</f>
        <v>3552.750225428314</v>
      </c>
      <c r="Q25" s="14">
        <f>'WEEKLY COMPETITIVE REPORT'!Q25/Y4</f>
        <v>6165.14234187814</v>
      </c>
      <c r="R25" s="22">
        <f>'WEEKLY COMPETITIVE REPORT'!R25</f>
        <v>573</v>
      </c>
      <c r="S25" s="22">
        <f>'WEEKLY COMPETITIVE REPORT'!S25</f>
        <v>1032</v>
      </c>
      <c r="T25" s="64">
        <f>'WEEKLY COMPETITIVE REPORT'!T25</f>
        <v>-42.37358963643961</v>
      </c>
      <c r="U25" s="14">
        <f>'WEEKLY COMPETITIVE REPORT'!U25/Y4</f>
        <v>56595.38838078063</v>
      </c>
      <c r="V25" s="14">
        <f t="shared" si="4"/>
        <v>507.53574648975916</v>
      </c>
      <c r="W25" s="25">
        <f t="shared" si="5"/>
        <v>60148.138606208944</v>
      </c>
      <c r="X25" s="22">
        <f>'WEEKLY COMPETITIVE REPORT'!X25</f>
        <v>10027</v>
      </c>
      <c r="Y25" s="56">
        <f>'WEEKLY COMPETITIVE REPORT'!Y25</f>
        <v>10600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BACHELLORETE</v>
      </c>
      <c r="D26" s="4" t="str">
        <f>'WEEKLY COMPETITIVE REPORT'!D26</f>
        <v>NORA DEKLIŠČINA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6</v>
      </c>
      <c r="H26" s="37">
        <f>'WEEKLY COMPETITIVE REPORT'!H26</f>
        <v>4</v>
      </c>
      <c r="I26" s="14">
        <f>'WEEKLY COMPETITIVE REPORT'!I26/Y4</f>
        <v>2116.449826098158</v>
      </c>
      <c r="J26" s="14">
        <f>'WEEKLY COMPETITIVE REPORT'!J26/Y4</f>
        <v>2819.786165142342</v>
      </c>
      <c r="K26" s="22">
        <f>'WEEKLY COMPETITIVE REPORT'!K26</f>
        <v>318</v>
      </c>
      <c r="L26" s="22">
        <f>'WEEKLY COMPETITIVE REPORT'!L26</f>
        <v>431</v>
      </c>
      <c r="M26" s="64">
        <f>'WEEKLY COMPETITIVE REPORT'!M26</f>
        <v>-24.942896299680214</v>
      </c>
      <c r="N26" s="14">
        <f t="shared" si="3"/>
        <v>529.1124565245395</v>
      </c>
      <c r="O26" s="37">
        <f>'WEEKLY COMPETITIVE REPORT'!O26</f>
        <v>4</v>
      </c>
      <c r="P26" s="14">
        <f>'WEEKLY COMPETITIVE REPORT'!P26/Y4</f>
        <v>2759.242560865645</v>
      </c>
      <c r="Q26" s="14">
        <f>'WEEKLY COMPETITIVE REPORT'!Q26/Y4</f>
        <v>3861.9090557774057</v>
      </c>
      <c r="R26" s="22">
        <f>'WEEKLY COMPETITIVE REPORT'!R26</f>
        <v>452</v>
      </c>
      <c r="S26" s="22">
        <f>'WEEKLY COMPETITIVE REPORT'!S26</f>
        <v>647</v>
      </c>
      <c r="T26" s="64">
        <f>'WEEKLY COMPETITIVE REPORT'!T26</f>
        <v>-28.552368245496993</v>
      </c>
      <c r="U26" s="14">
        <f>'WEEKLY COMPETITIVE REPORT'!U26/Y4</f>
        <v>48101.24951693933</v>
      </c>
      <c r="V26" s="14">
        <f t="shared" si="4"/>
        <v>689.8106402164112</v>
      </c>
      <c r="W26" s="25">
        <f t="shared" si="5"/>
        <v>50860.49207780497</v>
      </c>
      <c r="X26" s="22">
        <f>'WEEKLY COMPETITIVE REPORT'!X26</f>
        <v>8112</v>
      </c>
      <c r="Y26" s="56">
        <f>'WEEKLY COMPETITIVE REPORT'!Y26</f>
        <v>8564</v>
      </c>
    </row>
    <row r="27" spans="1:25" ht="12.75" customHeight="1">
      <c r="A27" s="50">
        <v>14</v>
      </c>
      <c r="B27" s="4">
        <f>'WEEKLY COMPETITIVE REPORT'!B27</f>
        <v>13</v>
      </c>
      <c r="C27" s="4" t="str">
        <f>'WEEKLY COMPETITIVE REPORT'!C27</f>
        <v>ICE AGE 4: CONTINENTAL DRIFT</v>
      </c>
      <c r="D27" s="4" t="str">
        <f>'WEEKLY COMPETITIVE REPORT'!D27</f>
        <v>LEDENA DOBA 4: CELINSKI PREMIKI</v>
      </c>
      <c r="E27" s="4" t="str">
        <f>'WEEKLY COMPETITIVE REPORT'!E27</f>
        <v>FOX</v>
      </c>
      <c r="F27" s="4" t="str">
        <f>'WEEKLY COMPETITIVE REPORT'!F27</f>
        <v>Blitz</v>
      </c>
      <c r="G27" s="37">
        <f>'WEEKLY COMPETITIVE REPORT'!G27</f>
        <v>20</v>
      </c>
      <c r="H27" s="37">
        <f>'WEEKLY COMPETITIVE REPORT'!H27</f>
        <v>30</v>
      </c>
      <c r="I27" s="14">
        <f>'WEEKLY COMPETITIVE REPORT'!I27/Y4</f>
        <v>1165.7864227747004</v>
      </c>
      <c r="J27" s="14">
        <f>'WEEKLY COMPETITIVE REPORT'!J27/Y17</f>
        <v>0.03142500794795921</v>
      </c>
      <c r="K27" s="22">
        <f>'WEEKLY COMPETITIVE REPORT'!K27</f>
        <v>173</v>
      </c>
      <c r="L27" s="22">
        <f>'WEEKLY COMPETITIVE REPORT'!L27</f>
        <v>281</v>
      </c>
      <c r="M27" s="64">
        <f>'WEEKLY COMPETITIVE REPORT'!M27</f>
        <v>-29.57198443579766</v>
      </c>
      <c r="N27" s="14">
        <f t="shared" si="3"/>
        <v>38.85954742582335</v>
      </c>
      <c r="O27" s="37">
        <f>'WEEKLY COMPETITIVE REPORT'!O27</f>
        <v>30</v>
      </c>
      <c r="P27" s="14">
        <f>'WEEKLY COMPETITIVE REPORT'!P27/Y4</f>
        <v>1521.3190776761562</v>
      </c>
      <c r="Q27" s="14">
        <f>'WEEKLY COMPETITIVE REPORT'!Q27/Y17</f>
        <v>0.03511775207258321</v>
      </c>
      <c r="R27" s="22">
        <f>'WEEKLY COMPETITIVE REPORT'!R27</f>
        <v>253</v>
      </c>
      <c r="S27" s="22">
        <f>'WEEKLY COMPETITIVE REPORT'!S27</f>
        <v>317</v>
      </c>
      <c r="T27" s="64">
        <f>'WEEKLY COMPETITIVE REPORT'!T27</f>
        <v>-17.757660167130922</v>
      </c>
      <c r="U27" s="14">
        <f>'WEEKLY COMPETITIVE REPORT'!U27/Y17</f>
        <v>20.57484532048617</v>
      </c>
      <c r="V27" s="14">
        <f t="shared" si="4"/>
        <v>50.71063592253854</v>
      </c>
      <c r="W27" s="25">
        <f t="shared" si="5"/>
        <v>1541.8939229966425</v>
      </c>
      <c r="X27" s="22">
        <f>'WEEKLY COMPETITIVE REPORT'!X27</f>
        <v>181114</v>
      </c>
      <c r="Y27" s="56">
        <f>'WEEKLY COMPETITIVE REPORT'!Y27</f>
        <v>181367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HOUSE AT THE END OF THE STREET</v>
      </c>
      <c r="D28" s="4" t="str">
        <f>'WEEKLY COMPETITIVE REPORT'!D28</f>
        <v>HIŠA NA KONCU ULICE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7</v>
      </c>
      <c r="H28" s="37">
        <f>'WEEKLY COMPETITIVE REPORT'!H28</f>
        <v>2</v>
      </c>
      <c r="I28" s="14">
        <f>'WEEKLY COMPETITIVE REPORT'!I28/Y4</f>
        <v>864.356563184336</v>
      </c>
      <c r="J28" s="14">
        <f>'WEEKLY COMPETITIVE REPORT'!J28/Y17</f>
        <v>0.019026191582499817</v>
      </c>
      <c r="K28" s="22">
        <f>'WEEKLY COMPETITIVE REPORT'!K28</f>
        <v>128</v>
      </c>
      <c r="L28" s="22">
        <f>'WEEKLY COMPETITIVE REPORT'!L28</f>
        <v>151</v>
      </c>
      <c r="M28" s="64">
        <f>'WEEKLY COMPETITIVE REPORT'!M28</f>
        <v>-13.753213367609249</v>
      </c>
      <c r="N28" s="14">
        <f t="shared" si="3"/>
        <v>432.178281592168</v>
      </c>
      <c r="O28" s="37">
        <f>'WEEKLY COMPETITIVE REPORT'!O28</f>
        <v>2</v>
      </c>
      <c r="P28" s="14">
        <f>'WEEKLY COMPETITIVE REPORT'!P28/Y4</f>
        <v>969.9858302202757</v>
      </c>
      <c r="Q28" s="14">
        <f>'WEEKLY COMPETITIVE REPORT'!Q28/Y17</f>
        <v>0.02455308013988408</v>
      </c>
      <c r="R28" s="22">
        <f>'WEEKLY COMPETITIVE REPORT'!R28</f>
        <v>152</v>
      </c>
      <c r="S28" s="22">
        <f>'WEEKLY COMPETITIVE REPORT'!S28</f>
        <v>221</v>
      </c>
      <c r="T28" s="64">
        <f>'WEEKLY COMPETITIVE REPORT'!T28</f>
        <v>-25</v>
      </c>
      <c r="U28" s="14">
        <f>'WEEKLY COMPETITIVE REPORT'!U28/Y17</f>
        <v>0.3366510968183708</v>
      </c>
      <c r="V28" s="14">
        <f t="shared" si="4"/>
        <v>484.99291511013786</v>
      </c>
      <c r="W28" s="25">
        <f t="shared" si="5"/>
        <v>970.3224813170941</v>
      </c>
      <c r="X28" s="22">
        <f>'WEEKLY COMPETITIVE REPORT'!X28</f>
        <v>2835</v>
      </c>
      <c r="Y28" s="56">
        <f>'WEEKLY COMPETITIVE REPORT'!Y28</f>
        <v>2987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150</v>
      </c>
      <c r="I34" s="32">
        <f>SUM(I14:I33)</f>
        <v>254788.09738503155</v>
      </c>
      <c r="J34" s="31">
        <f>SUM(J14:J33)</f>
        <v>154797.16496878295</v>
      </c>
      <c r="K34" s="31">
        <f>SUM(K14:K33)</f>
        <v>37790</v>
      </c>
      <c r="L34" s="31">
        <f>SUM(L14:L33)</f>
        <v>23953</v>
      </c>
      <c r="M34" s="64">
        <f>'WEEKLY COMPETITIVE REPORT'!M34</f>
        <v>-15.088864085172148</v>
      </c>
      <c r="N34" s="32">
        <f>I34/H34</f>
        <v>1698.5873159002103</v>
      </c>
      <c r="O34" s="40">
        <f>'WEEKLY COMPETITIVE REPORT'!O34</f>
        <v>150</v>
      </c>
      <c r="P34" s="31">
        <f>SUM(P14:P33)</f>
        <v>364020.3529563313</v>
      </c>
      <c r="Q34" s="31">
        <f>SUM(Q14:Q33)</f>
        <v>216896.8779112032</v>
      </c>
      <c r="R34" s="31">
        <f>SUM(R14:R33)</f>
        <v>58655</v>
      </c>
      <c r="S34" s="31">
        <f>SUM(S14:S33)</f>
        <v>36668</v>
      </c>
      <c r="T34" s="65">
        <f>P34/Q34-100%</f>
        <v>0.6783107090428471</v>
      </c>
      <c r="U34" s="31">
        <f>SUM(U14:U33)</f>
        <v>1468739.1905122618</v>
      </c>
      <c r="V34" s="32">
        <f>P34/O34</f>
        <v>2426.8023530422083</v>
      </c>
      <c r="W34" s="31">
        <f>SUM(W14:W33)</f>
        <v>1832759.5434685925</v>
      </c>
      <c r="X34" s="31">
        <f>SUM(X14:X33)</f>
        <v>432021</v>
      </c>
      <c r="Y34" s="35">
        <f>SUM(Y14:Y33)</f>
        <v>490676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2012-11-22T12:40:16Z</dcterms:modified>
  <cp:category/>
  <cp:version/>
  <cp:contentType/>
  <cp:contentStatus/>
</cp:coreProperties>
</file>