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71" windowWidth="19440" windowHeight="606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<sst xmlns="http://schemas.openxmlformats.org/spreadsheetml/2006/main" count="259" uniqueCount="97">
  <si>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</si>
  <si>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</si>
  <si>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</si>
  <si>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</si>
  <si>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</si>
  <si>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</si>
  <si>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</si>
  <si>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</si>
  <si>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</si>
  <si>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</si>
  <si>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</si>
  <si>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</si>
  <si>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</si>
  <si>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</si>
  <si>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</si>
  <si>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</si>
  <si>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</si>
  <si>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</si>
  <si>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</si>
  <si>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</si>
  <si>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</si>
  <si>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</si>
  <si>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</si>
  <si>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</si>
  <si>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</si>
  <si>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</si>
  <si>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</si>
  <si>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</si>
  <si>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</si>
  <si>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</si>
  <si>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</si>
  <si>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</si>
  <si>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</si>
  <si>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</si>
  <si>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</si>
  <si>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</si>
  <si>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</si>
  <si>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</si>
  <si>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</si>
  <si>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</si>
  <si>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</si>
  <si>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</si>
  <si>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</si>
  <si>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</si>
  <si>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</si>
  <si>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</si>
  <si>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</si>
  <si>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</si>
  <si>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</si>
  <si>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New</t>
  </si>
  <si>
    <t>CF</t>
  </si>
  <si>
    <t>SONY</t>
  </si>
  <si>
    <t>PAR</t>
  </si>
  <si>
    <t>BRAVE</t>
  </si>
  <si>
    <t>POGUM</t>
  </si>
  <si>
    <t>BVI</t>
  </si>
  <si>
    <t>CENEX</t>
  </si>
  <si>
    <t>TAKEN 2</t>
  </si>
  <si>
    <t>UGRABLJENA 2</t>
  </si>
  <si>
    <t>SHANGHAI GYPSY</t>
  </si>
  <si>
    <t>ŠANGHAJ</t>
  </si>
  <si>
    <t>KZC</t>
  </si>
  <si>
    <t>BACHELLORETE</t>
  </si>
  <si>
    <t>NORA DEKLIŠČINA</t>
  </si>
  <si>
    <t>PITCH PERFECT</t>
  </si>
  <si>
    <t>PRAVA NOTA</t>
  </si>
  <si>
    <t>HOTEL TRANSYLVANIA 3D</t>
  </si>
  <si>
    <t>HOTEL TRANSILVANIJA 3D</t>
  </si>
  <si>
    <t>ASTÉRIX AND OBÉLIX: GOD SAVE BRITANNIA</t>
  </si>
  <si>
    <t>ASTERIX IN OBELIX V BRITANIJI</t>
  </si>
  <si>
    <t>FIVIA</t>
  </si>
  <si>
    <t>PARANORMAL ACTIVITY 4</t>
  </si>
  <si>
    <t>PARANORMALNO 4</t>
  </si>
  <si>
    <t>SKYFALL</t>
  </si>
  <si>
    <t>THE PLAYERS</t>
  </si>
  <si>
    <t>SKOK ČEZ PLOT</t>
  </si>
  <si>
    <t>WEDDING VIDEO</t>
  </si>
  <si>
    <t>POROČNI VIDEO</t>
  </si>
  <si>
    <t>TWILIGHT SAGA: BREAKING DAWN</t>
  </si>
  <si>
    <t>SOMRAK SAGA: JUTRANJA ZARJA 2. DEL</t>
  </si>
  <si>
    <t>NAHRANI ME Z BESEDAMI</t>
  </si>
  <si>
    <t>DOMEST</t>
  </si>
  <si>
    <t>CLOUD ATLAS</t>
  </si>
  <si>
    <t>ATLAS OBLAKOV</t>
  </si>
  <si>
    <t>END OF WATCH</t>
  </si>
  <si>
    <t>ZADNJI OBHOD</t>
  </si>
  <si>
    <t>29 - Nov</t>
  </si>
  <si>
    <t>05 - Dec</t>
  </si>
  <si>
    <t>30 - Nov</t>
  </si>
  <si>
    <t>02 - Dec</t>
  </si>
  <si>
    <t>RISE OF THE GUARDIANS</t>
  </si>
  <si>
    <t>PET LEGEND</t>
  </si>
  <si>
    <t>ARGO</t>
  </si>
  <si>
    <t>MISIJA ARGO</t>
  </si>
  <si>
    <t>WB</t>
  </si>
  <si>
    <t>UN PLAN PARFAIT</t>
  </si>
  <si>
    <t>ČUDOVIT NAČRT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</si>
</sst>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N21" sqref="N21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88</v>
      </c>
      <c r="L4" s="20"/>
      <c r="M4" s="81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0.7763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86</v>
      </c>
      <c r="L5" s="7"/>
      <c r="M5" s="82" t="s">
        <v>87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41249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49</v>
      </c>
      <c r="C14" s="4" t="s">
        <v>90</v>
      </c>
      <c r="D14" s="4" t="s">
        <v>91</v>
      </c>
      <c r="E14" s="15" t="s">
        <v>52</v>
      </c>
      <c r="F14" s="15" t="s">
        <v>36</v>
      </c>
      <c r="G14" s="37">
        <v>1</v>
      </c>
      <c r="H14" s="37">
        <v>14</v>
      </c>
      <c r="I14" s="14">
        <v>25674</v>
      </c>
      <c r="J14" s="14"/>
      <c r="K14" s="14">
        <v>5110</v>
      </c>
      <c r="L14" s="14"/>
      <c r="M14" s="64"/>
      <c r="N14" s="14">
        <f aca="true" t="shared" si="0" ref="N14:N31">I14/H14</f>
        <v>1833.857142857143</v>
      </c>
      <c r="O14" s="73">
        <v>14</v>
      </c>
      <c r="P14" s="14">
        <v>31710</v>
      </c>
      <c r="Q14" s="14"/>
      <c r="R14" s="14">
        <v>6800</v>
      </c>
      <c r="S14" s="14"/>
      <c r="T14" s="64"/>
      <c r="U14" s="75">
        <v>2434</v>
      </c>
      <c r="V14" s="14">
        <f aca="true" t="shared" si="1" ref="V14:V31">P14/O14</f>
        <v>2265</v>
      </c>
      <c r="W14" s="75">
        <f aca="true" t="shared" si="2" ref="W14:W31">SUM(U14,P14)</f>
        <v>34144</v>
      </c>
      <c r="X14" s="75">
        <v>526</v>
      </c>
      <c r="Y14" s="76">
        <f aca="true" t="shared" si="3" ref="Y14:Y31">SUM(X14,R14)</f>
        <v>7326</v>
      </c>
    </row>
    <row r="15" spans="1:25" ht="12.75">
      <c r="A15" s="72">
        <v>2</v>
      </c>
      <c r="B15" s="72">
        <v>1</v>
      </c>
      <c r="C15" s="4" t="s">
        <v>78</v>
      </c>
      <c r="D15" s="4" t="s">
        <v>79</v>
      </c>
      <c r="E15" s="15" t="s">
        <v>47</v>
      </c>
      <c r="F15" s="15" t="s">
        <v>42</v>
      </c>
      <c r="G15" s="37">
        <v>3</v>
      </c>
      <c r="H15" s="37">
        <v>11</v>
      </c>
      <c r="I15" s="14">
        <v>19512</v>
      </c>
      <c r="J15" s="14">
        <v>50138</v>
      </c>
      <c r="K15" s="99">
        <v>4378</v>
      </c>
      <c r="L15" s="99">
        <v>9859</v>
      </c>
      <c r="M15" s="64">
        <f>(I15/J15*100)-100</f>
        <v>-61.08340978898241</v>
      </c>
      <c r="N15" s="14">
        <f t="shared" si="0"/>
        <v>1773.8181818181818</v>
      </c>
      <c r="O15" s="38">
        <v>11</v>
      </c>
      <c r="P15" s="14">
        <v>30063</v>
      </c>
      <c r="Q15" s="14">
        <v>69162</v>
      </c>
      <c r="R15" s="14">
        <v>6279</v>
      </c>
      <c r="S15" s="14">
        <v>14636</v>
      </c>
      <c r="T15" s="64">
        <f>(P15/Q15*100)-100</f>
        <v>-56.53248893901275</v>
      </c>
      <c r="U15" s="75">
        <v>215833</v>
      </c>
      <c r="V15" s="14">
        <f t="shared" si="1"/>
        <v>2733</v>
      </c>
      <c r="W15" s="75">
        <f t="shared" si="2"/>
        <v>245896</v>
      </c>
      <c r="X15" s="75">
        <v>46003</v>
      </c>
      <c r="Y15" s="76">
        <f t="shared" si="3"/>
        <v>52282</v>
      </c>
    </row>
    <row r="16" spans="1:25" ht="12.75">
      <c r="A16" s="72">
        <v>3</v>
      </c>
      <c r="B16" s="72">
        <v>2</v>
      </c>
      <c r="C16" s="4" t="s">
        <v>73</v>
      </c>
      <c r="D16" s="4" t="s">
        <v>73</v>
      </c>
      <c r="E16" s="15" t="s">
        <v>51</v>
      </c>
      <c r="F16" s="15" t="s">
        <v>50</v>
      </c>
      <c r="G16" s="37">
        <v>5</v>
      </c>
      <c r="H16" s="37">
        <v>14</v>
      </c>
      <c r="I16" s="24">
        <v>20005</v>
      </c>
      <c r="J16" s="24">
        <v>34267</v>
      </c>
      <c r="K16" s="24">
        <v>3667</v>
      </c>
      <c r="L16" s="24">
        <v>6186</v>
      </c>
      <c r="M16" s="64">
        <f>(I16/J16*100)-100</f>
        <v>-41.620217702162435</v>
      </c>
      <c r="N16" s="14">
        <f t="shared" si="0"/>
        <v>1428.9285714285713</v>
      </c>
      <c r="O16" s="73">
        <v>14</v>
      </c>
      <c r="P16" s="22">
        <v>25412</v>
      </c>
      <c r="Q16" s="22">
        <v>46533</v>
      </c>
      <c r="R16" s="22">
        <v>4867</v>
      </c>
      <c r="S16" s="22">
        <v>8964</v>
      </c>
      <c r="T16" s="64">
        <f>(P16/Q16*100)-100</f>
        <v>-45.38929361958181</v>
      </c>
      <c r="U16" s="75">
        <v>466888</v>
      </c>
      <c r="V16" s="14">
        <f t="shared" si="1"/>
        <v>1815.142857142857</v>
      </c>
      <c r="W16" s="75">
        <f t="shared" si="2"/>
        <v>492300</v>
      </c>
      <c r="X16" s="75">
        <v>93260</v>
      </c>
      <c r="Y16" s="76">
        <f t="shared" si="3"/>
        <v>98127</v>
      </c>
    </row>
    <row r="17" spans="1:25" ht="12.75">
      <c r="A17" s="72">
        <v>4</v>
      </c>
      <c r="B17" s="72">
        <v>3</v>
      </c>
      <c r="C17" s="4" t="s">
        <v>82</v>
      </c>
      <c r="D17" s="4" t="s">
        <v>83</v>
      </c>
      <c r="E17" s="15" t="s">
        <v>47</v>
      </c>
      <c r="F17" s="15" t="s">
        <v>48</v>
      </c>
      <c r="G17" s="37">
        <v>2</v>
      </c>
      <c r="H17" s="37">
        <v>7</v>
      </c>
      <c r="I17" s="24">
        <v>12292</v>
      </c>
      <c r="J17" s="24">
        <v>16714</v>
      </c>
      <c r="K17" s="97">
        <v>2137</v>
      </c>
      <c r="L17" s="97">
        <v>2845</v>
      </c>
      <c r="M17" s="64">
        <f>(I17/J17*100)-100</f>
        <v>-26.456862510470273</v>
      </c>
      <c r="N17" s="14">
        <f t="shared" si="0"/>
        <v>1756</v>
      </c>
      <c r="O17" s="37">
        <v>7</v>
      </c>
      <c r="P17" s="22">
        <v>17351</v>
      </c>
      <c r="Q17" s="22">
        <v>24672</v>
      </c>
      <c r="R17" s="22">
        <v>3286</v>
      </c>
      <c r="S17" s="22">
        <v>4772</v>
      </c>
      <c r="T17" s="64">
        <f>(P17/Q17*100)-100</f>
        <v>-29.673313878080407</v>
      </c>
      <c r="U17" s="75">
        <v>26112</v>
      </c>
      <c r="V17" s="14">
        <f t="shared" si="1"/>
        <v>2478.714285714286</v>
      </c>
      <c r="W17" s="75">
        <f t="shared" si="2"/>
        <v>43463</v>
      </c>
      <c r="X17" s="75">
        <v>5066</v>
      </c>
      <c r="Y17" s="76">
        <f t="shared" si="3"/>
        <v>8352</v>
      </c>
    </row>
    <row r="18" spans="1:25" ht="13.5" customHeight="1">
      <c r="A18" s="72">
        <v>5</v>
      </c>
      <c r="B18" s="72" t="s">
        <v>49</v>
      </c>
      <c r="C18" s="4" t="s">
        <v>95</v>
      </c>
      <c r="D18" s="4" t="s">
        <v>96</v>
      </c>
      <c r="E18" s="15" t="s">
        <v>47</v>
      </c>
      <c r="F18" s="15" t="s">
        <v>42</v>
      </c>
      <c r="G18" s="37">
        <v>1</v>
      </c>
      <c r="H18" s="37">
        <v>3</v>
      </c>
      <c r="I18" s="14">
        <v>5179</v>
      </c>
      <c r="J18" s="14"/>
      <c r="K18" s="24">
        <v>935</v>
      </c>
      <c r="L18" s="24"/>
      <c r="M18" s="64"/>
      <c r="N18" s="14">
        <f t="shared" si="0"/>
        <v>1726.3333333333333</v>
      </c>
      <c r="O18" s="38">
        <v>3</v>
      </c>
      <c r="P18" s="14">
        <v>7263</v>
      </c>
      <c r="Q18" s="14"/>
      <c r="R18" s="14">
        <v>1439</v>
      </c>
      <c r="S18" s="14"/>
      <c r="T18" s="64"/>
      <c r="U18" s="75"/>
      <c r="V18" s="14">
        <f t="shared" si="1"/>
        <v>2421</v>
      </c>
      <c r="W18" s="75">
        <f t="shared" si="2"/>
        <v>7263</v>
      </c>
      <c r="X18" s="75"/>
      <c r="Y18" s="76">
        <f t="shared" si="3"/>
        <v>1439</v>
      </c>
    </row>
    <row r="19" spans="1:25" ht="12.75">
      <c r="A19" s="72">
        <v>6</v>
      </c>
      <c r="B19" s="72">
        <v>5</v>
      </c>
      <c r="C19" s="4" t="s">
        <v>59</v>
      </c>
      <c r="D19" s="4" t="s">
        <v>60</v>
      </c>
      <c r="E19" s="15" t="s">
        <v>47</v>
      </c>
      <c r="F19" s="15" t="s">
        <v>61</v>
      </c>
      <c r="G19" s="37">
        <v>9</v>
      </c>
      <c r="H19" s="37">
        <v>13</v>
      </c>
      <c r="I19" s="24">
        <v>3429</v>
      </c>
      <c r="J19" s="24">
        <v>6032</v>
      </c>
      <c r="K19" s="22">
        <v>645</v>
      </c>
      <c r="L19" s="22">
        <v>1283</v>
      </c>
      <c r="M19" s="64">
        <f aca="true" t="shared" si="4" ref="M19:M25">(I19/J19*100)-100</f>
        <v>-43.15318302387268</v>
      </c>
      <c r="N19" s="14">
        <f t="shared" si="0"/>
        <v>263.7692307692308</v>
      </c>
      <c r="O19" s="73">
        <v>13</v>
      </c>
      <c r="P19" s="14">
        <v>5787</v>
      </c>
      <c r="Q19" s="14">
        <v>8106</v>
      </c>
      <c r="R19" s="14">
        <v>1332</v>
      </c>
      <c r="S19" s="14">
        <v>1752</v>
      </c>
      <c r="T19" s="64">
        <f aca="true" t="shared" si="5" ref="T19:T25">(P19/Q19*100)-100</f>
        <v>-28.608438193930425</v>
      </c>
      <c r="U19" s="89">
        <v>181532</v>
      </c>
      <c r="V19" s="14">
        <f t="shared" si="1"/>
        <v>445.15384615384613</v>
      </c>
      <c r="W19" s="75">
        <f t="shared" si="2"/>
        <v>187319</v>
      </c>
      <c r="X19" s="75">
        <v>42327</v>
      </c>
      <c r="Y19" s="76">
        <f t="shared" si="3"/>
        <v>43659</v>
      </c>
    </row>
    <row r="20" spans="1:25" ht="12.75">
      <c r="A20" s="72">
        <v>7</v>
      </c>
      <c r="B20" s="72">
        <v>7</v>
      </c>
      <c r="C20" s="4" t="s">
        <v>74</v>
      </c>
      <c r="D20" s="4" t="s">
        <v>75</v>
      </c>
      <c r="E20" s="15" t="s">
        <v>47</v>
      </c>
      <c r="F20" s="15" t="s">
        <v>48</v>
      </c>
      <c r="G20" s="37">
        <v>4</v>
      </c>
      <c r="H20" s="37">
        <v>2</v>
      </c>
      <c r="I20" s="24">
        <v>3168</v>
      </c>
      <c r="J20" s="24">
        <v>4290</v>
      </c>
      <c r="K20" s="99">
        <v>564</v>
      </c>
      <c r="L20" s="99">
        <v>739</v>
      </c>
      <c r="M20" s="64">
        <f t="shared" si="4"/>
        <v>-26.153846153846146</v>
      </c>
      <c r="N20" s="14">
        <f t="shared" si="0"/>
        <v>1584</v>
      </c>
      <c r="O20" s="73">
        <v>2</v>
      </c>
      <c r="P20" s="74">
        <v>3937</v>
      </c>
      <c r="Q20" s="74">
        <v>5517</v>
      </c>
      <c r="R20" s="74">
        <v>737</v>
      </c>
      <c r="S20" s="74">
        <v>1012</v>
      </c>
      <c r="T20" s="64">
        <f t="shared" si="5"/>
        <v>-28.638752945441354</v>
      </c>
      <c r="U20" s="75">
        <v>14033</v>
      </c>
      <c r="V20" s="14">
        <f t="shared" si="1"/>
        <v>1968.5</v>
      </c>
      <c r="W20" s="75">
        <f t="shared" si="2"/>
        <v>17970</v>
      </c>
      <c r="X20" s="75">
        <v>2710</v>
      </c>
      <c r="Y20" s="76">
        <f t="shared" si="3"/>
        <v>3447</v>
      </c>
    </row>
    <row r="21" spans="1:25" ht="12.75">
      <c r="A21" s="72">
        <v>8</v>
      </c>
      <c r="B21" s="72">
        <v>4</v>
      </c>
      <c r="C21" s="4" t="s">
        <v>66</v>
      </c>
      <c r="D21" s="4" t="s">
        <v>67</v>
      </c>
      <c r="E21" s="15" t="s">
        <v>51</v>
      </c>
      <c r="F21" s="15" t="s">
        <v>50</v>
      </c>
      <c r="G21" s="37">
        <v>7</v>
      </c>
      <c r="H21" s="37">
        <v>14</v>
      </c>
      <c r="I21" s="14">
        <v>3301</v>
      </c>
      <c r="J21" s="14">
        <v>9204</v>
      </c>
      <c r="K21" s="22">
        <v>639</v>
      </c>
      <c r="L21" s="22">
        <v>1802</v>
      </c>
      <c r="M21" s="64">
        <f t="shared" si="4"/>
        <v>-64.13515862668405</v>
      </c>
      <c r="N21" s="14">
        <f t="shared" si="0"/>
        <v>235.78571428571428</v>
      </c>
      <c r="O21" s="37">
        <v>14</v>
      </c>
      <c r="P21" s="22">
        <v>3921</v>
      </c>
      <c r="Q21" s="22">
        <v>11177</v>
      </c>
      <c r="R21" s="22">
        <v>796</v>
      </c>
      <c r="S21" s="22">
        <v>2383</v>
      </c>
      <c r="T21" s="64">
        <f t="shared" si="5"/>
        <v>-64.91903015120337</v>
      </c>
      <c r="U21" s="75">
        <v>179349</v>
      </c>
      <c r="V21" s="14">
        <f t="shared" si="1"/>
        <v>280.07142857142856</v>
      </c>
      <c r="W21" s="75">
        <f t="shared" si="2"/>
        <v>183270</v>
      </c>
      <c r="X21" s="75">
        <v>39299</v>
      </c>
      <c r="Y21" s="76">
        <f t="shared" si="3"/>
        <v>40095</v>
      </c>
    </row>
    <row r="22" spans="1:25" ht="12.75">
      <c r="A22" s="72">
        <v>9</v>
      </c>
      <c r="B22" s="72">
        <v>6</v>
      </c>
      <c r="C22" s="94" t="s">
        <v>84</v>
      </c>
      <c r="D22" s="94" t="s">
        <v>85</v>
      </c>
      <c r="E22" s="15" t="s">
        <v>47</v>
      </c>
      <c r="F22" s="15" t="s">
        <v>42</v>
      </c>
      <c r="G22" s="37">
        <v>2</v>
      </c>
      <c r="H22" s="37">
        <v>3</v>
      </c>
      <c r="I22" s="24">
        <v>2177</v>
      </c>
      <c r="J22" s="24">
        <v>4080</v>
      </c>
      <c r="K22" s="24">
        <v>390</v>
      </c>
      <c r="L22" s="24">
        <v>735</v>
      </c>
      <c r="M22" s="64">
        <f t="shared" si="4"/>
        <v>-46.6421568627451</v>
      </c>
      <c r="N22" s="14">
        <f t="shared" si="0"/>
        <v>725.6666666666666</v>
      </c>
      <c r="O22" s="37">
        <v>3</v>
      </c>
      <c r="P22" s="14">
        <v>2942</v>
      </c>
      <c r="Q22" s="14">
        <v>5664</v>
      </c>
      <c r="R22" s="14">
        <v>564</v>
      </c>
      <c r="S22" s="14">
        <v>1121</v>
      </c>
      <c r="T22" s="64">
        <f t="shared" si="5"/>
        <v>-48.05790960451978</v>
      </c>
      <c r="U22" s="89">
        <v>5911</v>
      </c>
      <c r="V22" s="14">
        <f t="shared" si="1"/>
        <v>980.6666666666666</v>
      </c>
      <c r="W22" s="75">
        <f t="shared" si="2"/>
        <v>8853</v>
      </c>
      <c r="X22" s="75">
        <v>1164</v>
      </c>
      <c r="Y22" s="76">
        <f t="shared" si="3"/>
        <v>1728</v>
      </c>
    </row>
    <row r="23" spans="1:25" ht="12.75">
      <c r="A23" s="72">
        <v>10</v>
      </c>
      <c r="B23" s="72">
        <v>10</v>
      </c>
      <c r="C23" s="4" t="s">
        <v>80</v>
      </c>
      <c r="D23" s="4" t="s">
        <v>80</v>
      </c>
      <c r="E23" s="15" t="s">
        <v>81</v>
      </c>
      <c r="F23" s="15" t="s">
        <v>70</v>
      </c>
      <c r="G23" s="37">
        <v>2</v>
      </c>
      <c r="H23" s="37">
        <v>9</v>
      </c>
      <c r="I23" s="97">
        <v>1413</v>
      </c>
      <c r="J23" s="97">
        <v>2160</v>
      </c>
      <c r="K23" s="90">
        <v>262</v>
      </c>
      <c r="L23" s="90">
        <v>413</v>
      </c>
      <c r="M23" s="64">
        <f t="shared" si="4"/>
        <v>-34.58333333333333</v>
      </c>
      <c r="N23" s="14">
        <f t="shared" si="0"/>
        <v>157</v>
      </c>
      <c r="O23" s="73">
        <v>9</v>
      </c>
      <c r="P23" s="14">
        <v>2350</v>
      </c>
      <c r="Q23" s="14">
        <v>3496</v>
      </c>
      <c r="R23" s="14">
        <v>472</v>
      </c>
      <c r="S23" s="14">
        <v>758</v>
      </c>
      <c r="T23" s="64">
        <f t="shared" si="5"/>
        <v>-32.78032036613271</v>
      </c>
      <c r="U23" s="75">
        <v>4620</v>
      </c>
      <c r="V23" s="14">
        <f t="shared" si="1"/>
        <v>261.1111111111111</v>
      </c>
      <c r="W23" s="75">
        <f t="shared" si="2"/>
        <v>6970</v>
      </c>
      <c r="X23" s="77">
        <v>1071</v>
      </c>
      <c r="Y23" s="76">
        <f t="shared" si="3"/>
        <v>1543</v>
      </c>
    </row>
    <row r="24" spans="1:25" ht="12.75">
      <c r="A24" s="72">
        <v>11</v>
      </c>
      <c r="B24" s="72">
        <v>9</v>
      </c>
      <c r="C24" s="4" t="s">
        <v>68</v>
      </c>
      <c r="D24" s="4" t="s">
        <v>69</v>
      </c>
      <c r="E24" s="15" t="s">
        <v>47</v>
      </c>
      <c r="F24" s="15" t="s">
        <v>70</v>
      </c>
      <c r="G24" s="37">
        <v>6</v>
      </c>
      <c r="H24" s="37">
        <v>14</v>
      </c>
      <c r="I24" s="24">
        <v>1726</v>
      </c>
      <c r="J24" s="24">
        <v>3706</v>
      </c>
      <c r="K24" s="24">
        <v>314</v>
      </c>
      <c r="L24" s="24">
        <v>700</v>
      </c>
      <c r="M24" s="64">
        <f t="shared" si="4"/>
        <v>-53.42687533729088</v>
      </c>
      <c r="N24" s="14">
        <f t="shared" si="0"/>
        <v>123.28571428571429</v>
      </c>
      <c r="O24" s="38">
        <v>14</v>
      </c>
      <c r="P24" s="14">
        <v>2210</v>
      </c>
      <c r="Q24" s="14">
        <v>4554</v>
      </c>
      <c r="R24" s="14">
        <v>440</v>
      </c>
      <c r="S24" s="14">
        <v>944</v>
      </c>
      <c r="T24" s="64">
        <f t="shared" si="5"/>
        <v>-51.47123407992974</v>
      </c>
      <c r="U24" s="75">
        <v>68119</v>
      </c>
      <c r="V24" s="14">
        <f t="shared" si="1"/>
        <v>157.85714285714286</v>
      </c>
      <c r="W24" s="75">
        <f t="shared" si="2"/>
        <v>70329</v>
      </c>
      <c r="X24" s="77">
        <v>15000</v>
      </c>
      <c r="Y24" s="76">
        <f t="shared" si="3"/>
        <v>15440</v>
      </c>
    </row>
    <row r="25" spans="1:25" ht="12.75" customHeight="1">
      <c r="A25" s="72">
        <v>12</v>
      </c>
      <c r="B25" s="72">
        <v>12</v>
      </c>
      <c r="C25" s="94" t="s">
        <v>57</v>
      </c>
      <c r="D25" s="94" t="s">
        <v>58</v>
      </c>
      <c r="E25" s="15" t="s">
        <v>47</v>
      </c>
      <c r="F25" s="15" t="s">
        <v>42</v>
      </c>
      <c r="G25" s="37">
        <v>9</v>
      </c>
      <c r="H25" s="37">
        <v>5</v>
      </c>
      <c r="I25" s="24">
        <v>1474</v>
      </c>
      <c r="J25" s="24">
        <v>2178</v>
      </c>
      <c r="K25" s="24">
        <v>275</v>
      </c>
      <c r="L25" s="24">
        <v>416</v>
      </c>
      <c r="M25" s="64">
        <f t="shared" si="4"/>
        <v>-32.32323232323232</v>
      </c>
      <c r="N25" s="14">
        <f t="shared" si="0"/>
        <v>294.8</v>
      </c>
      <c r="O25" s="73">
        <v>5</v>
      </c>
      <c r="P25" s="14">
        <v>2180</v>
      </c>
      <c r="Q25" s="14">
        <v>3137</v>
      </c>
      <c r="R25" s="24">
        <v>457</v>
      </c>
      <c r="S25" s="24">
        <v>623</v>
      </c>
      <c r="T25" s="64">
        <f t="shared" si="5"/>
        <v>-30.506853681861656</v>
      </c>
      <c r="U25" s="77">
        <v>100443</v>
      </c>
      <c r="V25" s="14">
        <f t="shared" si="1"/>
        <v>436</v>
      </c>
      <c r="W25" s="75">
        <f t="shared" si="2"/>
        <v>102623</v>
      </c>
      <c r="X25" s="75">
        <v>21680</v>
      </c>
      <c r="Y25" s="76">
        <f t="shared" si="3"/>
        <v>22137</v>
      </c>
    </row>
    <row r="26" spans="1:25" ht="12.75" customHeight="1">
      <c r="A26" s="72">
        <v>13</v>
      </c>
      <c r="B26" s="72" t="s">
        <v>49</v>
      </c>
      <c r="C26" s="4" t="s">
        <v>92</v>
      </c>
      <c r="D26" s="4" t="s">
        <v>93</v>
      </c>
      <c r="E26" s="15" t="s">
        <v>94</v>
      </c>
      <c r="F26" s="15" t="s">
        <v>42</v>
      </c>
      <c r="G26" s="37">
        <v>1</v>
      </c>
      <c r="H26" s="37">
        <v>2</v>
      </c>
      <c r="I26" s="14">
        <v>1394</v>
      </c>
      <c r="J26" s="14"/>
      <c r="K26" s="14">
        <v>258</v>
      </c>
      <c r="L26" s="14"/>
      <c r="M26" s="64"/>
      <c r="N26" s="14">
        <f t="shared" si="0"/>
        <v>697</v>
      </c>
      <c r="O26" s="73">
        <v>2</v>
      </c>
      <c r="P26" s="14">
        <v>1955</v>
      </c>
      <c r="Q26" s="14"/>
      <c r="R26" s="14">
        <v>404</v>
      </c>
      <c r="S26" s="14"/>
      <c r="T26" s="64"/>
      <c r="U26" s="77">
        <v>7399</v>
      </c>
      <c r="V26" s="14">
        <f t="shared" si="1"/>
        <v>977.5</v>
      </c>
      <c r="W26" s="75">
        <f t="shared" si="2"/>
        <v>9354</v>
      </c>
      <c r="X26" s="75">
        <v>1645</v>
      </c>
      <c r="Y26" s="76">
        <f t="shared" si="3"/>
        <v>2049</v>
      </c>
    </row>
    <row r="27" spans="1:25" ht="12.75">
      <c r="A27" s="72">
        <v>14</v>
      </c>
      <c r="B27" s="72">
        <v>8</v>
      </c>
      <c r="C27" s="4" t="s">
        <v>53</v>
      </c>
      <c r="D27" s="4" t="s">
        <v>54</v>
      </c>
      <c r="E27" s="15" t="s">
        <v>55</v>
      </c>
      <c r="F27" s="15" t="s">
        <v>56</v>
      </c>
      <c r="G27" s="37">
        <v>11</v>
      </c>
      <c r="H27" s="37">
        <v>17</v>
      </c>
      <c r="I27" s="24">
        <v>1552</v>
      </c>
      <c r="J27" s="24">
        <v>3266</v>
      </c>
      <c r="K27" s="14">
        <v>295</v>
      </c>
      <c r="L27" s="14">
        <v>640</v>
      </c>
      <c r="M27" s="64">
        <f>(I27/J27*100)-100</f>
        <v>-52.480097979179426</v>
      </c>
      <c r="N27" s="14">
        <f t="shared" si="0"/>
        <v>91.29411764705883</v>
      </c>
      <c r="O27" s="37">
        <v>17</v>
      </c>
      <c r="P27" s="14">
        <v>1714</v>
      </c>
      <c r="Q27" s="14">
        <v>4963</v>
      </c>
      <c r="R27" s="14">
        <v>328</v>
      </c>
      <c r="S27" s="14">
        <v>1134</v>
      </c>
      <c r="T27" s="64">
        <f>(P27/Q27*100)-100</f>
        <v>-65.46443683256095</v>
      </c>
      <c r="U27" s="75">
        <v>142542</v>
      </c>
      <c r="V27" s="14">
        <f t="shared" si="1"/>
        <v>100.82352941176471</v>
      </c>
      <c r="W27" s="75">
        <f t="shared" si="2"/>
        <v>144256</v>
      </c>
      <c r="X27" s="77">
        <v>32085</v>
      </c>
      <c r="Y27" s="76">
        <f t="shared" si="3"/>
        <v>32413</v>
      </c>
    </row>
    <row r="28" spans="1:25" ht="12.75">
      <c r="A28" s="72">
        <v>15</v>
      </c>
      <c r="B28" s="72">
        <v>14</v>
      </c>
      <c r="C28" s="4" t="s">
        <v>71</v>
      </c>
      <c r="D28" s="4" t="s">
        <v>72</v>
      </c>
      <c r="E28" s="15" t="s">
        <v>52</v>
      </c>
      <c r="F28" s="15" t="s">
        <v>36</v>
      </c>
      <c r="G28" s="37">
        <v>6</v>
      </c>
      <c r="H28" s="37">
        <v>6</v>
      </c>
      <c r="I28" s="24">
        <v>1505</v>
      </c>
      <c r="J28" s="24">
        <v>2014</v>
      </c>
      <c r="K28" s="14">
        <v>378</v>
      </c>
      <c r="L28" s="14">
        <v>444</v>
      </c>
      <c r="M28" s="64">
        <f>(I28/J28*100)-100</f>
        <v>-25.273088381330695</v>
      </c>
      <c r="N28" s="14">
        <f t="shared" si="0"/>
        <v>250.83333333333334</v>
      </c>
      <c r="O28" s="73">
        <v>6</v>
      </c>
      <c r="P28" s="14">
        <v>1696</v>
      </c>
      <c r="Q28" s="14">
        <v>2538</v>
      </c>
      <c r="R28" s="14">
        <v>428</v>
      </c>
      <c r="S28" s="14">
        <v>562</v>
      </c>
      <c r="T28" s="64">
        <f>(P28/Q28*100)-100</f>
        <v>-33.17572892040978</v>
      </c>
      <c r="U28" s="75">
        <v>60762</v>
      </c>
      <c r="V28" s="14">
        <f t="shared" si="1"/>
        <v>282.6666666666667</v>
      </c>
      <c r="W28" s="75">
        <f t="shared" si="2"/>
        <v>62458</v>
      </c>
      <c r="X28" s="77">
        <v>13707</v>
      </c>
      <c r="Y28" s="76">
        <f t="shared" si="3"/>
        <v>14135</v>
      </c>
    </row>
    <row r="29" spans="1:25" ht="12.75">
      <c r="A29" s="72">
        <v>16</v>
      </c>
      <c r="B29" s="72">
        <v>15</v>
      </c>
      <c r="C29" s="4" t="s">
        <v>64</v>
      </c>
      <c r="D29" s="4" t="s">
        <v>65</v>
      </c>
      <c r="E29" s="15" t="s">
        <v>46</v>
      </c>
      <c r="F29" s="15" t="s">
        <v>36</v>
      </c>
      <c r="G29" s="37">
        <v>7</v>
      </c>
      <c r="H29" s="37">
        <v>7</v>
      </c>
      <c r="I29" s="24">
        <v>738</v>
      </c>
      <c r="J29" s="24">
        <v>1403</v>
      </c>
      <c r="K29" s="100">
        <v>151</v>
      </c>
      <c r="L29" s="100">
        <v>282</v>
      </c>
      <c r="M29" s="64">
        <f>(I29/J29*100)-100</f>
        <v>-47.39843193157519</v>
      </c>
      <c r="N29" s="14">
        <f t="shared" si="0"/>
        <v>105.42857142857143</v>
      </c>
      <c r="O29" s="38">
        <v>7</v>
      </c>
      <c r="P29" s="14">
        <v>1459</v>
      </c>
      <c r="Q29" s="14">
        <v>1775</v>
      </c>
      <c r="R29" s="14">
        <v>293</v>
      </c>
      <c r="S29" s="14">
        <v>372</v>
      </c>
      <c r="T29" s="64">
        <f>(P29/Q29*100)-100</f>
        <v>-17.80281690140845</v>
      </c>
      <c r="U29" s="75">
        <v>48468</v>
      </c>
      <c r="V29" s="14">
        <f t="shared" si="1"/>
        <v>208.42857142857142</v>
      </c>
      <c r="W29" s="75">
        <f t="shared" si="2"/>
        <v>49927</v>
      </c>
      <c r="X29" s="77">
        <v>10972</v>
      </c>
      <c r="Y29" s="76">
        <f t="shared" si="3"/>
        <v>11265</v>
      </c>
    </row>
    <row r="30" spans="1:25" ht="12.75">
      <c r="A30" s="72">
        <v>17</v>
      </c>
      <c r="B30" s="72">
        <v>11</v>
      </c>
      <c r="C30" s="4" t="s">
        <v>76</v>
      </c>
      <c r="D30" s="4" t="s">
        <v>77</v>
      </c>
      <c r="E30" s="15" t="s">
        <v>47</v>
      </c>
      <c r="F30" s="15" t="s">
        <v>42</v>
      </c>
      <c r="G30" s="37">
        <v>4</v>
      </c>
      <c r="H30" s="37">
        <v>6</v>
      </c>
      <c r="I30" s="24">
        <v>896</v>
      </c>
      <c r="J30" s="24">
        <v>2431</v>
      </c>
      <c r="K30" s="98">
        <v>186</v>
      </c>
      <c r="L30" s="98">
        <v>466</v>
      </c>
      <c r="M30" s="64">
        <f>(I30/J30*100)-100</f>
        <v>-63.14273961332785</v>
      </c>
      <c r="N30" s="14">
        <f t="shared" si="0"/>
        <v>149.33333333333334</v>
      </c>
      <c r="O30" s="73">
        <v>6</v>
      </c>
      <c r="P30" s="22">
        <v>1189</v>
      </c>
      <c r="Q30" s="22">
        <v>3268</v>
      </c>
      <c r="R30" s="22">
        <v>260</v>
      </c>
      <c r="S30" s="22">
        <v>693</v>
      </c>
      <c r="T30" s="64">
        <f>(P30/Q30*100)-100</f>
        <v>-63.61689106487148</v>
      </c>
      <c r="U30" s="75">
        <v>15991</v>
      </c>
      <c r="V30" s="14">
        <f t="shared" si="1"/>
        <v>198.16666666666666</v>
      </c>
      <c r="W30" s="75">
        <f t="shared" si="2"/>
        <v>17180</v>
      </c>
      <c r="X30" s="75">
        <v>3516</v>
      </c>
      <c r="Y30" s="76">
        <f t="shared" si="3"/>
        <v>3776</v>
      </c>
    </row>
    <row r="31" spans="1:25" ht="12.75">
      <c r="A31" s="72">
        <v>18</v>
      </c>
      <c r="B31" s="72">
        <v>16</v>
      </c>
      <c r="C31" s="96" t="s">
        <v>62</v>
      </c>
      <c r="D31" s="4" t="s">
        <v>63</v>
      </c>
      <c r="E31" s="15" t="s">
        <v>47</v>
      </c>
      <c r="F31" s="15" t="s">
        <v>48</v>
      </c>
      <c r="G31" s="37">
        <v>8</v>
      </c>
      <c r="H31" s="37">
        <v>4</v>
      </c>
      <c r="I31" s="24"/>
      <c r="J31" s="24">
        <v>804</v>
      </c>
      <c r="K31" s="24"/>
      <c r="L31" s="24">
        <v>167</v>
      </c>
      <c r="M31" s="64">
        <f>(I31/J31*100)-100</f>
        <v>-100</v>
      </c>
      <c r="N31" s="14">
        <f t="shared" si="0"/>
        <v>0</v>
      </c>
      <c r="O31" s="73">
        <v>4</v>
      </c>
      <c r="P31" s="22"/>
      <c r="Q31" s="22">
        <v>1108</v>
      </c>
      <c r="R31" s="22"/>
      <c r="S31" s="22">
        <v>248</v>
      </c>
      <c r="T31" s="64">
        <f>(P31/Q31*100)-100</f>
        <v>-100</v>
      </c>
      <c r="U31" s="95">
        <v>40591</v>
      </c>
      <c r="V31" s="14">
        <f t="shared" si="1"/>
        <v>0</v>
      </c>
      <c r="W31" s="75">
        <f t="shared" si="2"/>
        <v>40591</v>
      </c>
      <c r="X31" s="75">
        <v>8812</v>
      </c>
      <c r="Y31" s="76">
        <f t="shared" si="3"/>
        <v>8812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5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22"/>
      <c r="J33" s="22"/>
      <c r="K33" s="98"/>
      <c r="L33" s="98"/>
      <c r="M33" s="64"/>
      <c r="N33" s="14"/>
      <c r="O33" s="73"/>
      <c r="P33" s="22"/>
      <c r="Q33" s="22"/>
      <c r="R33" s="22"/>
      <c r="S33" s="22"/>
      <c r="T33" s="64"/>
      <c r="U33" s="87"/>
      <c r="V33" s="14"/>
      <c r="W33" s="75"/>
      <c r="X33" s="87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151</v>
      </c>
      <c r="I34" s="31">
        <f>SUM(I14:I33)</f>
        <v>105435</v>
      </c>
      <c r="J34" s="31">
        <v>232940</v>
      </c>
      <c r="K34" s="31">
        <f>SUM(K14:K33)</f>
        <v>20584</v>
      </c>
      <c r="L34" s="31">
        <v>44683</v>
      </c>
      <c r="M34" s="68">
        <f>(I34/J34*100)-100</f>
        <v>-54.73727140036061</v>
      </c>
      <c r="N34" s="32">
        <f>I34/H34</f>
        <v>698.2450331125827</v>
      </c>
      <c r="O34" s="34">
        <f>SUM(O14:O33)</f>
        <v>151</v>
      </c>
      <c r="P34" s="31">
        <f>SUM(P14:P33)</f>
        <v>143139</v>
      </c>
      <c r="Q34" s="31">
        <v>348995</v>
      </c>
      <c r="R34" s="31">
        <f>SUM(R14:R33)</f>
        <v>29182</v>
      </c>
      <c r="S34" s="31">
        <v>70166</v>
      </c>
      <c r="T34" s="68">
        <f>(P34/Q34*100)-100</f>
        <v>-58.98537228327053</v>
      </c>
      <c r="U34" s="78">
        <f>SUM(U14:U33)</f>
        <v>1581027</v>
      </c>
      <c r="V34" s="91">
        <f>P34/O34</f>
        <v>947.9403973509934</v>
      </c>
      <c r="W34" s="93">
        <f>SUM(U34,P34)</f>
        <v>1724166</v>
      </c>
      <c r="X34" s="92">
        <f>SUM(X14:X33)</f>
        <v>338843</v>
      </c>
      <c r="Y34" s="35">
        <f>SUM(Y14:Y33)</f>
        <v>368025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30 - Nov</v>
      </c>
      <c r="L4" s="20"/>
      <c r="M4" s="62" t="str">
        <f>'WEEKLY COMPETITIVE REPORT'!M4</f>
        <v>02 - Dec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0.7763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29 - Nov</v>
      </c>
      <c r="L5" s="7"/>
      <c r="M5" s="63" t="str">
        <f>'WEEKLY COMPETITIVE REPORT'!M5</f>
        <v>05 - Dec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41249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RISE OF THE GUARDIANS</v>
      </c>
      <c r="D14" s="4" t="str">
        <f>'WEEKLY COMPETITIVE REPORT'!D14</f>
        <v>PET LEGEND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14</v>
      </c>
      <c r="I14" s="14">
        <f>'WEEKLY COMPETITIVE REPORT'!I14/Y4</f>
        <v>33072.2658765941</v>
      </c>
      <c r="J14" s="14">
        <f>'WEEKLY COMPETITIVE REPORT'!J14/Y4</f>
        <v>0</v>
      </c>
      <c r="K14" s="22">
        <f>'WEEKLY COMPETITIVE REPORT'!K14</f>
        <v>5110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2362.3047054710073</v>
      </c>
      <c r="O14" s="37">
        <f>'WEEKLY COMPETITIVE REPORT'!O14</f>
        <v>14</v>
      </c>
      <c r="P14" s="14">
        <f>'WEEKLY COMPETITIVE REPORT'!P14/Y4</f>
        <v>40847.61045987376</v>
      </c>
      <c r="Q14" s="14">
        <f>'WEEKLY COMPETITIVE REPORT'!Q14/Y4</f>
        <v>0</v>
      </c>
      <c r="R14" s="22">
        <f>'WEEKLY COMPETITIVE REPORT'!R14</f>
        <v>6800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3135.3858044570397</v>
      </c>
      <c r="V14" s="14">
        <f aca="true" t="shared" si="1" ref="V14:V20">P14/O14</f>
        <v>2917.6864614195542</v>
      </c>
      <c r="W14" s="25">
        <f aca="true" t="shared" si="2" ref="W14:W20">P14+U14</f>
        <v>43982.996264330795</v>
      </c>
      <c r="X14" s="22">
        <f>'WEEKLY COMPETITIVE REPORT'!X14</f>
        <v>526</v>
      </c>
      <c r="Y14" s="56">
        <f>'WEEKLY COMPETITIVE REPORT'!Y14</f>
        <v>7326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TWILIGHT SAGA: BREAKING DAWN</v>
      </c>
      <c r="D15" s="4" t="str">
        <f>'WEEKLY COMPETITIVE REPORT'!D15</f>
        <v>SOMRAK SAGA: JUTRANJA ZARJA 2. DEL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3</v>
      </c>
      <c r="H15" s="37">
        <f>'WEEKLY COMPETITIVE REPORT'!H15</f>
        <v>11</v>
      </c>
      <c r="I15" s="14">
        <f>'WEEKLY COMPETITIVE REPORT'!I15/Y4</f>
        <v>25134.612907381168</v>
      </c>
      <c r="J15" s="14">
        <f>'WEEKLY COMPETITIVE REPORT'!J15/Y4</f>
        <v>64585.85598351153</v>
      </c>
      <c r="K15" s="22">
        <f>'WEEKLY COMPETITIVE REPORT'!K15</f>
        <v>4378</v>
      </c>
      <c r="L15" s="22">
        <f>'WEEKLY COMPETITIVE REPORT'!L15</f>
        <v>9859</v>
      </c>
      <c r="M15" s="64">
        <f>'WEEKLY COMPETITIVE REPORT'!M15</f>
        <v>-61.08340978898241</v>
      </c>
      <c r="N15" s="14">
        <f t="shared" si="0"/>
        <v>2284.9648097619242</v>
      </c>
      <c r="O15" s="37">
        <f>'WEEKLY COMPETITIVE REPORT'!O15</f>
        <v>11</v>
      </c>
      <c r="P15" s="14">
        <f>'WEEKLY COMPETITIVE REPORT'!P15/Y4</f>
        <v>38726.007986603116</v>
      </c>
      <c r="Q15" s="14">
        <f>'WEEKLY COMPETITIVE REPORT'!Q15/Y4</f>
        <v>89091.84593584955</v>
      </c>
      <c r="R15" s="22">
        <f>'WEEKLY COMPETITIVE REPORT'!R15</f>
        <v>6279</v>
      </c>
      <c r="S15" s="22">
        <f>'WEEKLY COMPETITIVE REPORT'!S15</f>
        <v>14636</v>
      </c>
      <c r="T15" s="64">
        <f>'WEEKLY COMPETITIVE REPORT'!T15</f>
        <v>-56.53248893901275</v>
      </c>
      <c r="U15" s="14">
        <f>'WEEKLY COMPETITIVE REPORT'!U15/Y4</f>
        <v>278027.8242947314</v>
      </c>
      <c r="V15" s="14">
        <f t="shared" si="1"/>
        <v>3520.546180600283</v>
      </c>
      <c r="W15" s="25">
        <f t="shared" si="2"/>
        <v>316753.83228133456</v>
      </c>
      <c r="X15" s="22">
        <f>'WEEKLY COMPETITIVE REPORT'!X15</f>
        <v>46003</v>
      </c>
      <c r="Y15" s="56">
        <f>'WEEKLY COMPETITIVE REPORT'!Y15</f>
        <v>52282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SKYFALL</v>
      </c>
      <c r="D16" s="4" t="str">
        <f>'WEEKLY COMPETITIVE REPORT'!D16</f>
        <v>SKYFALL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5</v>
      </c>
      <c r="H16" s="37">
        <f>'WEEKLY COMPETITIVE REPORT'!H16</f>
        <v>14</v>
      </c>
      <c r="I16" s="14">
        <f>'WEEKLY COMPETITIVE REPORT'!I16/Y4</f>
        <v>25769.676671389927</v>
      </c>
      <c r="J16" s="14">
        <f>'WEEKLY COMPETITIVE REPORT'!J16/Y4</f>
        <v>44141.44016488471</v>
      </c>
      <c r="K16" s="22">
        <f>'WEEKLY COMPETITIVE REPORT'!K16</f>
        <v>3667</v>
      </c>
      <c r="L16" s="22">
        <f>'WEEKLY COMPETITIVE REPORT'!L16</f>
        <v>6186</v>
      </c>
      <c r="M16" s="64">
        <f>'WEEKLY COMPETITIVE REPORT'!M16</f>
        <v>-41.620217702162435</v>
      </c>
      <c r="N16" s="14">
        <f t="shared" si="0"/>
        <v>1840.6911908135662</v>
      </c>
      <c r="O16" s="37">
        <f>'WEEKLY COMPETITIVE REPORT'!O16</f>
        <v>14</v>
      </c>
      <c r="P16" s="14">
        <f>'WEEKLY COMPETITIVE REPORT'!P16/Y4</f>
        <v>32734.767486796343</v>
      </c>
      <c r="Q16" s="14">
        <f>'WEEKLY COMPETITIVE REPORT'!Q16/Y4</f>
        <v>59942.03271930954</v>
      </c>
      <c r="R16" s="22">
        <f>'WEEKLY COMPETITIVE REPORT'!R16</f>
        <v>4867</v>
      </c>
      <c r="S16" s="22">
        <f>'WEEKLY COMPETITIVE REPORT'!S16</f>
        <v>8964</v>
      </c>
      <c r="T16" s="64">
        <f>'WEEKLY COMPETITIVE REPORT'!T16</f>
        <v>-45.38929361958181</v>
      </c>
      <c r="U16" s="14">
        <f>'WEEKLY COMPETITIVE REPORT'!U16/Y4</f>
        <v>601427.2832667783</v>
      </c>
      <c r="V16" s="14">
        <f t="shared" si="1"/>
        <v>2338.1976776283104</v>
      </c>
      <c r="W16" s="25">
        <f t="shared" si="2"/>
        <v>634162.0507535747</v>
      </c>
      <c r="X16" s="22">
        <f>'WEEKLY COMPETITIVE REPORT'!X16</f>
        <v>93260</v>
      </c>
      <c r="Y16" s="56">
        <f>'WEEKLY COMPETITIVE REPORT'!Y16</f>
        <v>98127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CLOUD ATLAS</v>
      </c>
      <c r="D17" s="4" t="str">
        <f>'WEEKLY COMPETITIVE REPORT'!D17</f>
        <v>ATLAS OBLAKOV</v>
      </c>
      <c r="E17" s="4" t="str">
        <f>'WEEKLY COMPETITIVE REPORT'!E17</f>
        <v>IND</v>
      </c>
      <c r="F17" s="4" t="str">
        <f>'WEEKLY COMPETITIVE REPORT'!F17</f>
        <v>Cinemania</v>
      </c>
      <c r="G17" s="37">
        <f>'WEEKLY COMPETITIVE REPORT'!G17</f>
        <v>2</v>
      </c>
      <c r="H17" s="37">
        <f>'WEEKLY COMPETITIVE REPORT'!H17</f>
        <v>7</v>
      </c>
      <c r="I17" s="14">
        <f>'WEEKLY COMPETITIVE REPORT'!I17/Y4</f>
        <v>15834.084761045988</v>
      </c>
      <c r="J17" s="14">
        <f>'WEEKLY COMPETITIVE REPORT'!J17/Y4</f>
        <v>21530.336210228004</v>
      </c>
      <c r="K17" s="22">
        <f>'WEEKLY COMPETITIVE REPORT'!K17</f>
        <v>2137</v>
      </c>
      <c r="L17" s="22">
        <f>'WEEKLY COMPETITIVE REPORT'!L17</f>
        <v>2845</v>
      </c>
      <c r="M17" s="64">
        <f>'WEEKLY COMPETITIVE REPORT'!M17</f>
        <v>-26.456862510470273</v>
      </c>
      <c r="N17" s="14">
        <f t="shared" si="0"/>
        <v>2262.0121087208554</v>
      </c>
      <c r="O17" s="37">
        <f>'WEEKLY COMPETITIVE REPORT'!O17</f>
        <v>7</v>
      </c>
      <c r="P17" s="14">
        <f>'WEEKLY COMPETITIVE REPORT'!P17/Y4</f>
        <v>22350.895272446218</v>
      </c>
      <c r="Q17" s="14">
        <f>'WEEKLY COMPETITIVE REPORT'!Q17/Y4</f>
        <v>31781.52775988664</v>
      </c>
      <c r="R17" s="22">
        <f>'WEEKLY COMPETITIVE REPORT'!R17</f>
        <v>3286</v>
      </c>
      <c r="S17" s="22">
        <f>'WEEKLY COMPETITIVE REPORT'!S17</f>
        <v>4772</v>
      </c>
      <c r="T17" s="64">
        <f>'WEEKLY COMPETITIVE REPORT'!T17</f>
        <v>-29.673313878080407</v>
      </c>
      <c r="U17" s="14">
        <f>'WEEKLY COMPETITIVE REPORT'!U17/Y4</f>
        <v>33636.48074198119</v>
      </c>
      <c r="V17" s="14">
        <f t="shared" si="1"/>
        <v>3192.985038920888</v>
      </c>
      <c r="W17" s="25">
        <f t="shared" si="2"/>
        <v>55987.37601442741</v>
      </c>
      <c r="X17" s="22">
        <f>'WEEKLY COMPETITIVE REPORT'!X17</f>
        <v>5066</v>
      </c>
      <c r="Y17" s="56">
        <f>'WEEKLY COMPETITIVE REPORT'!Y17</f>
        <v>8352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UN PLAN PARFAIT</v>
      </c>
      <c r="D18" s="4" t="str">
        <f>'WEEKLY COMPETITIVE REPORT'!D18</f>
        <v>ČUDOVIT NAČRT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1</v>
      </c>
      <c r="H18" s="37">
        <f>'WEEKLY COMPETITIVE REPORT'!H18</f>
        <v>3</v>
      </c>
      <c r="I18" s="14">
        <f>'WEEKLY COMPETITIVE REPORT'!I18/Y4</f>
        <v>6671.389926574778</v>
      </c>
      <c r="J18" s="14">
        <f>'WEEKLY COMPETITIVE REPORT'!J18/Y4</f>
        <v>0</v>
      </c>
      <c r="K18" s="22">
        <f>'WEEKLY COMPETITIVE REPORT'!K18</f>
        <v>935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2223.7966421915926</v>
      </c>
      <c r="O18" s="37">
        <f>'WEEKLY COMPETITIVE REPORT'!O18</f>
        <v>3</v>
      </c>
      <c r="P18" s="14">
        <f>'WEEKLY COMPETITIVE REPORT'!P18/Y4</f>
        <v>9355.919103439392</v>
      </c>
      <c r="Q18" s="14">
        <f>'WEEKLY COMPETITIVE REPORT'!Q18/Y4</f>
        <v>0</v>
      </c>
      <c r="R18" s="22">
        <f>'WEEKLY COMPETITIVE REPORT'!R18</f>
        <v>1439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0</v>
      </c>
      <c r="V18" s="14">
        <f t="shared" si="1"/>
        <v>3118.6397011464637</v>
      </c>
      <c r="W18" s="25">
        <f t="shared" si="2"/>
        <v>9355.919103439392</v>
      </c>
      <c r="X18" s="22">
        <f>'WEEKLY COMPETITIVE REPORT'!X18</f>
        <v>0</v>
      </c>
      <c r="Y18" s="56">
        <f>'WEEKLY COMPETITIVE REPORT'!Y18</f>
        <v>1439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SHANGHAI GYPSY</v>
      </c>
      <c r="D19" s="4" t="str">
        <f>'WEEKLY COMPETITIVE REPORT'!D19</f>
        <v>ŠANGHAJ</v>
      </c>
      <c r="E19" s="4" t="str">
        <f>'WEEKLY COMPETITIVE REPORT'!E19</f>
        <v>IND</v>
      </c>
      <c r="F19" s="4" t="str">
        <f>'WEEKLY COMPETITIVE REPORT'!F19</f>
        <v>KZC</v>
      </c>
      <c r="G19" s="37">
        <f>'WEEKLY COMPETITIVE REPORT'!G19</f>
        <v>9</v>
      </c>
      <c r="H19" s="37">
        <f>'WEEKLY COMPETITIVE REPORT'!H19</f>
        <v>13</v>
      </c>
      <c r="I19" s="14">
        <f>'WEEKLY COMPETITIVE REPORT'!I19/Y4</f>
        <v>4417.10678861265</v>
      </c>
      <c r="J19" s="14">
        <f>'WEEKLY COMPETITIVE REPORT'!J19/Y4</f>
        <v>7770.191936107175</v>
      </c>
      <c r="K19" s="22">
        <f>'WEEKLY COMPETITIVE REPORT'!K19</f>
        <v>645</v>
      </c>
      <c r="L19" s="22">
        <f>'WEEKLY COMPETITIVE REPORT'!L19</f>
        <v>1283</v>
      </c>
      <c r="M19" s="64">
        <f>'WEEKLY COMPETITIVE REPORT'!M19</f>
        <v>-43.15318302387268</v>
      </c>
      <c r="N19" s="14">
        <f t="shared" si="0"/>
        <v>339.77744527789616</v>
      </c>
      <c r="O19" s="37">
        <f>'WEEKLY COMPETITIVE REPORT'!O19</f>
        <v>13</v>
      </c>
      <c r="P19" s="14">
        <f>'WEEKLY COMPETITIVE REPORT'!P19/Y4</f>
        <v>7454.592296792477</v>
      </c>
      <c r="Q19" s="14">
        <f>'WEEKLY COMPETITIVE REPORT'!Q19/Y4</f>
        <v>10441.839495040576</v>
      </c>
      <c r="R19" s="22">
        <f>'WEEKLY COMPETITIVE REPORT'!R19</f>
        <v>1332</v>
      </c>
      <c r="S19" s="22">
        <f>'WEEKLY COMPETITIVE REPORT'!S19</f>
        <v>1752</v>
      </c>
      <c r="T19" s="64">
        <f>'WEEKLY COMPETITIVE REPORT'!T19</f>
        <v>-28.608438193930425</v>
      </c>
      <c r="U19" s="14">
        <f>'WEEKLY COMPETITIVE REPORT'!U19/Y4</f>
        <v>233842.58662888058</v>
      </c>
      <c r="V19" s="14">
        <f t="shared" si="1"/>
        <v>573.4301766763444</v>
      </c>
      <c r="W19" s="25">
        <f t="shared" si="2"/>
        <v>241297.17892567307</v>
      </c>
      <c r="X19" s="22">
        <f>'WEEKLY COMPETITIVE REPORT'!X19</f>
        <v>42327</v>
      </c>
      <c r="Y19" s="56">
        <f>'WEEKLY COMPETITIVE REPORT'!Y19</f>
        <v>43659</v>
      </c>
    </row>
    <row r="20" spans="1:25" ht="12.75">
      <c r="A20" s="51">
        <v>7</v>
      </c>
      <c r="B20" s="4">
        <f>'WEEKLY COMPETITIVE REPORT'!B20</f>
        <v>7</v>
      </c>
      <c r="C20" s="4" t="str">
        <f>'WEEKLY COMPETITIVE REPORT'!C20</f>
        <v>THE PLAYERS</v>
      </c>
      <c r="D20" s="4" t="str">
        <f>'WEEKLY COMPETITIVE REPORT'!D20</f>
        <v>SKOK ČEZ PLOT</v>
      </c>
      <c r="E20" s="4" t="str">
        <f>'WEEKLY COMPETITIVE REPORT'!E20</f>
        <v>IND</v>
      </c>
      <c r="F20" s="4" t="str">
        <f>'WEEKLY COMPETITIVE REPORT'!F20</f>
        <v>Cinemania</v>
      </c>
      <c r="G20" s="37">
        <f>'WEEKLY COMPETITIVE REPORT'!G20</f>
        <v>4</v>
      </c>
      <c r="H20" s="37">
        <f>'WEEKLY COMPETITIVE REPORT'!H20</f>
        <v>2</v>
      </c>
      <c r="I20" s="14">
        <f>'WEEKLY COMPETITIVE REPORT'!I20/Y4</f>
        <v>4080.8965606080124</v>
      </c>
      <c r="J20" s="14">
        <f>'WEEKLY COMPETITIVE REPORT'!J20/Y4</f>
        <v>5526.214092490017</v>
      </c>
      <c r="K20" s="22">
        <f>'WEEKLY COMPETITIVE REPORT'!K20</f>
        <v>564</v>
      </c>
      <c r="L20" s="22">
        <f>'WEEKLY COMPETITIVE REPORT'!L20</f>
        <v>739</v>
      </c>
      <c r="M20" s="64">
        <f>'WEEKLY COMPETITIVE REPORT'!M20</f>
        <v>-26.153846153846146</v>
      </c>
      <c r="N20" s="14">
        <f t="shared" si="0"/>
        <v>2040.4482803040062</v>
      </c>
      <c r="O20" s="37">
        <f>'WEEKLY COMPETITIVE REPORT'!O20</f>
        <v>2</v>
      </c>
      <c r="P20" s="14">
        <f>'WEEKLY COMPETITIVE REPORT'!P20/Y4</f>
        <v>5071.492979518228</v>
      </c>
      <c r="Q20" s="14">
        <f>'WEEKLY COMPETITIVE REPORT'!Q20/Y4</f>
        <v>7106.788612649749</v>
      </c>
      <c r="R20" s="22">
        <f>'WEEKLY COMPETITIVE REPORT'!R20</f>
        <v>737</v>
      </c>
      <c r="S20" s="22">
        <f>'WEEKLY COMPETITIVE REPORT'!S20</f>
        <v>1012</v>
      </c>
      <c r="T20" s="64">
        <f>'WEEKLY COMPETITIVE REPORT'!T20</f>
        <v>-28.638752945441354</v>
      </c>
      <c r="U20" s="14">
        <f>'WEEKLY COMPETITIVE REPORT'!U20/Y4</f>
        <v>18076.774442870024</v>
      </c>
      <c r="V20" s="14">
        <f t="shared" si="1"/>
        <v>2535.746489759114</v>
      </c>
      <c r="W20" s="25">
        <f t="shared" si="2"/>
        <v>23148.267422388253</v>
      </c>
      <c r="X20" s="22">
        <f>'WEEKLY COMPETITIVE REPORT'!X20</f>
        <v>2710</v>
      </c>
      <c r="Y20" s="56">
        <f>'WEEKLY COMPETITIVE REPORT'!Y20</f>
        <v>3447</v>
      </c>
    </row>
    <row r="21" spans="1:25" ht="12.75">
      <c r="A21" s="50">
        <v>8</v>
      </c>
      <c r="B21" s="4">
        <f>'WEEKLY COMPETITIVE REPORT'!B21</f>
        <v>4</v>
      </c>
      <c r="C21" s="4" t="str">
        <f>'WEEKLY COMPETITIVE REPORT'!C21</f>
        <v>HOTEL TRANSYLVANIA 3D</v>
      </c>
      <c r="D21" s="4" t="str">
        <f>'WEEKLY COMPETITIVE REPORT'!D21</f>
        <v>HOTEL TRANSILVANIJA 3D</v>
      </c>
      <c r="E21" s="4" t="str">
        <f>'WEEKLY COMPETITIVE REPORT'!E21</f>
        <v>SONY</v>
      </c>
      <c r="F21" s="4" t="str">
        <f>'WEEKLY COMPETITIVE REPORT'!F21</f>
        <v>CF</v>
      </c>
      <c r="G21" s="37">
        <f>'WEEKLY COMPETITIVE REPORT'!G21</f>
        <v>7</v>
      </c>
      <c r="H21" s="37">
        <f>'WEEKLY COMPETITIVE REPORT'!H21</f>
        <v>14</v>
      </c>
      <c r="I21" s="14">
        <f>'WEEKLY COMPETITIVE REPORT'!I21/Y4</f>
        <v>4252.222079093134</v>
      </c>
      <c r="J21" s="14">
        <f>'WEEKLY COMPETITIVE REPORT'!J21/Y4</f>
        <v>11856.241143887672</v>
      </c>
      <c r="K21" s="22">
        <f>'WEEKLY COMPETITIVE REPORT'!K21</f>
        <v>639</v>
      </c>
      <c r="L21" s="22">
        <f>'WEEKLY COMPETITIVE REPORT'!L21</f>
        <v>1802</v>
      </c>
      <c r="M21" s="64">
        <f>'WEEKLY COMPETITIVE REPORT'!M21</f>
        <v>-64.13515862668405</v>
      </c>
      <c r="N21" s="14">
        <f aca="true" t="shared" si="3" ref="N21:N33">I21/H21</f>
        <v>303.7301485066524</v>
      </c>
      <c r="O21" s="37">
        <f>'WEEKLY COMPETITIVE REPORT'!O21</f>
        <v>14</v>
      </c>
      <c r="P21" s="14">
        <f>'WEEKLY COMPETITIVE REPORT'!P21/Y4</f>
        <v>5050.882390828288</v>
      </c>
      <c r="Q21" s="14">
        <f>'WEEKLY COMPETITIVE REPORT'!Q21/Y4</f>
        <v>14397.784361715832</v>
      </c>
      <c r="R21" s="22">
        <f>'WEEKLY COMPETITIVE REPORT'!R21</f>
        <v>796</v>
      </c>
      <c r="S21" s="22">
        <f>'WEEKLY COMPETITIVE REPORT'!S21</f>
        <v>2383</v>
      </c>
      <c r="T21" s="64">
        <f>'WEEKLY COMPETITIVE REPORT'!T21</f>
        <v>-64.91903015120337</v>
      </c>
      <c r="U21" s="14">
        <f>'WEEKLY COMPETITIVE REPORT'!U21/Y4</f>
        <v>231030.52943449697</v>
      </c>
      <c r="V21" s="14">
        <f aca="true" t="shared" si="4" ref="V21:V33">P21/O21</f>
        <v>360.777313630592</v>
      </c>
      <c r="W21" s="25">
        <f aca="true" t="shared" si="5" ref="W21:W33">P21+U21</f>
        <v>236081.41182532525</v>
      </c>
      <c r="X21" s="22">
        <f>'WEEKLY COMPETITIVE REPORT'!X21</f>
        <v>39299</v>
      </c>
      <c r="Y21" s="56">
        <f>'WEEKLY COMPETITIVE REPORT'!Y21</f>
        <v>40095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END OF WATCH</v>
      </c>
      <c r="D22" s="4" t="str">
        <f>'WEEKLY COMPETITIVE REPORT'!D22</f>
        <v>ZADNJI OBHOD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2</v>
      </c>
      <c r="H22" s="37">
        <f>'WEEKLY COMPETITIVE REPORT'!H22</f>
        <v>3</v>
      </c>
      <c r="I22" s="14">
        <f>'WEEKLY COMPETITIVE REPORT'!I22/Y4</f>
        <v>2804.3282236248874</v>
      </c>
      <c r="J22" s="14">
        <f>'WEEKLY COMPETITIVE REPORT'!J22/Y4</f>
        <v>5255.700115934562</v>
      </c>
      <c r="K22" s="22">
        <f>'WEEKLY COMPETITIVE REPORT'!K22</f>
        <v>390</v>
      </c>
      <c r="L22" s="22">
        <f>'WEEKLY COMPETITIVE REPORT'!L22</f>
        <v>735</v>
      </c>
      <c r="M22" s="64">
        <f>'WEEKLY COMPETITIVE REPORT'!M22</f>
        <v>-46.6421568627451</v>
      </c>
      <c r="N22" s="14">
        <f t="shared" si="3"/>
        <v>934.7760745416291</v>
      </c>
      <c r="O22" s="37">
        <f>'WEEKLY COMPETITIVE REPORT'!O22</f>
        <v>3</v>
      </c>
      <c r="P22" s="14">
        <f>'WEEKLY COMPETITIVE REPORT'!P22/Y4</f>
        <v>3789.7719953626174</v>
      </c>
      <c r="Q22" s="14">
        <f>'WEEKLY COMPETITIVE REPORT'!Q22/Y4</f>
        <v>7296.148396238567</v>
      </c>
      <c r="R22" s="22">
        <f>'WEEKLY COMPETITIVE REPORT'!R22</f>
        <v>564</v>
      </c>
      <c r="S22" s="22">
        <f>'WEEKLY COMPETITIVE REPORT'!S22</f>
        <v>1121</v>
      </c>
      <c r="T22" s="64">
        <f>'WEEKLY COMPETITIVE REPORT'!T22</f>
        <v>-48.05790960451978</v>
      </c>
      <c r="U22" s="14">
        <f>'WEEKLY COMPETITIVE REPORT'!U22/Y4</f>
        <v>7614.324359139508</v>
      </c>
      <c r="V22" s="14">
        <f t="shared" si="4"/>
        <v>1263.2573317875392</v>
      </c>
      <c r="W22" s="25">
        <f t="shared" si="5"/>
        <v>11404.096354502126</v>
      </c>
      <c r="X22" s="22">
        <f>'WEEKLY COMPETITIVE REPORT'!X22</f>
        <v>1164</v>
      </c>
      <c r="Y22" s="56">
        <f>'WEEKLY COMPETITIVE REPORT'!Y22</f>
        <v>1728</v>
      </c>
    </row>
    <row r="23" spans="1:25" ht="12.75">
      <c r="A23" s="50">
        <v>10</v>
      </c>
      <c r="B23" s="4">
        <f>'WEEKLY COMPETITIVE REPORT'!B23</f>
        <v>10</v>
      </c>
      <c r="C23" s="4" t="str">
        <f>'WEEKLY COMPETITIVE REPORT'!C23</f>
        <v>NAHRANI ME Z BESEDAMI</v>
      </c>
      <c r="D23" s="4" t="str">
        <f>'WEEKLY COMPETITIVE REPORT'!D23</f>
        <v>NAHRANI ME Z BESEDAMI</v>
      </c>
      <c r="E23" s="4" t="str">
        <f>'WEEKLY COMPETITIVE REPORT'!E23</f>
        <v>DOMEST</v>
      </c>
      <c r="F23" s="4" t="str">
        <f>'WEEKLY COMPETITIVE REPORT'!F23</f>
        <v>FIVIA</v>
      </c>
      <c r="G23" s="37">
        <f>'WEEKLY COMPETITIVE REPORT'!G23</f>
        <v>2</v>
      </c>
      <c r="H23" s="37">
        <f>'WEEKLY COMPETITIVE REPORT'!H23</f>
        <v>9</v>
      </c>
      <c r="I23" s="14">
        <f>'WEEKLY COMPETITIVE REPORT'!I23/Y4</f>
        <v>1820.1726136802783</v>
      </c>
      <c r="J23" s="14">
        <f>'WEEKLY COMPETITIVE REPORT'!J23/Y4</f>
        <v>2782.4294731418267</v>
      </c>
      <c r="K23" s="22">
        <f>'WEEKLY COMPETITIVE REPORT'!K23</f>
        <v>262</v>
      </c>
      <c r="L23" s="22">
        <f>'WEEKLY COMPETITIVE REPORT'!L23</f>
        <v>413</v>
      </c>
      <c r="M23" s="64">
        <f>'WEEKLY COMPETITIVE REPORT'!M23</f>
        <v>-34.58333333333333</v>
      </c>
      <c r="N23" s="14">
        <f t="shared" si="3"/>
        <v>202.24140152003093</v>
      </c>
      <c r="O23" s="37">
        <f>'WEEKLY COMPETITIVE REPORT'!O23</f>
        <v>9</v>
      </c>
      <c r="P23" s="14">
        <f>'WEEKLY COMPETITIVE REPORT'!P23/Y4</f>
        <v>3027.1802138348576</v>
      </c>
      <c r="Q23" s="14">
        <f>'WEEKLY COMPETITIVE REPORT'!Q23/Y4</f>
        <v>4503.413628751771</v>
      </c>
      <c r="R23" s="22">
        <f>'WEEKLY COMPETITIVE REPORT'!R23</f>
        <v>472</v>
      </c>
      <c r="S23" s="22">
        <f>'WEEKLY COMPETITIVE REPORT'!S23</f>
        <v>758</v>
      </c>
      <c r="T23" s="64">
        <f>'WEEKLY COMPETITIVE REPORT'!T23</f>
        <v>-32.78032036613271</v>
      </c>
      <c r="U23" s="14">
        <f>'WEEKLY COMPETITIVE REPORT'!U23/Y4</f>
        <v>5951.3074842200185</v>
      </c>
      <c r="V23" s="14">
        <f t="shared" si="4"/>
        <v>336.35335709276194</v>
      </c>
      <c r="W23" s="25">
        <f t="shared" si="5"/>
        <v>8978.487698054876</v>
      </c>
      <c r="X23" s="22">
        <f>'WEEKLY COMPETITIVE REPORT'!X23</f>
        <v>1071</v>
      </c>
      <c r="Y23" s="56">
        <f>'WEEKLY COMPETITIVE REPORT'!Y23</f>
        <v>1543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ASTÉRIX AND OBÉLIX: GOD SAVE BRITANNIA</v>
      </c>
      <c r="D24" s="4" t="str">
        <f>'WEEKLY COMPETITIVE REPORT'!D24</f>
        <v>ASTERIX IN OBELIX V BRITANIJI</v>
      </c>
      <c r="E24" s="4" t="str">
        <f>'WEEKLY COMPETITIVE REPORT'!E24</f>
        <v>IND</v>
      </c>
      <c r="F24" s="4" t="str">
        <f>'WEEKLY COMPETITIVE REPORT'!F24</f>
        <v>FIVIA</v>
      </c>
      <c r="G24" s="37">
        <f>'WEEKLY COMPETITIVE REPORT'!G24</f>
        <v>6</v>
      </c>
      <c r="H24" s="37">
        <f>'WEEKLY COMPETITIVE REPORT'!H24</f>
        <v>14</v>
      </c>
      <c r="I24" s="14">
        <f>'WEEKLY COMPETITIVE REPORT'!I24/Y4</f>
        <v>2223.3672549272187</v>
      </c>
      <c r="J24" s="14">
        <f>'WEEKLY COMPETITIVE REPORT'!J24/Y4</f>
        <v>4773.927605307226</v>
      </c>
      <c r="K24" s="22">
        <f>'WEEKLY COMPETITIVE REPORT'!K24</f>
        <v>314</v>
      </c>
      <c r="L24" s="22">
        <f>'WEEKLY COMPETITIVE REPORT'!L24</f>
        <v>700</v>
      </c>
      <c r="M24" s="64">
        <f>'WEEKLY COMPETITIVE REPORT'!M24</f>
        <v>-53.42687533729088</v>
      </c>
      <c r="N24" s="14">
        <f t="shared" si="3"/>
        <v>158.81194678051563</v>
      </c>
      <c r="O24" s="37">
        <f>'WEEKLY COMPETITIVE REPORT'!O24</f>
        <v>14</v>
      </c>
      <c r="P24" s="14">
        <f>'WEEKLY COMPETITIVE REPORT'!P24/Y4</f>
        <v>2846.8375627978876</v>
      </c>
      <c r="Q24" s="14">
        <f>'WEEKLY COMPETITIVE REPORT'!Q24/Y4</f>
        <v>5866.288805874018</v>
      </c>
      <c r="R24" s="22">
        <f>'WEEKLY COMPETITIVE REPORT'!R24</f>
        <v>440</v>
      </c>
      <c r="S24" s="22">
        <f>'WEEKLY COMPETITIVE REPORT'!S24</f>
        <v>944</v>
      </c>
      <c r="T24" s="64">
        <f>'WEEKLY COMPETITIVE REPORT'!T24</f>
        <v>-51.47123407992974</v>
      </c>
      <c r="U24" s="14">
        <f>'WEEKLY COMPETITIVE REPORT'!U24/Y4</f>
        <v>87748.29318562412</v>
      </c>
      <c r="V24" s="14">
        <f t="shared" si="4"/>
        <v>203.34554019984913</v>
      </c>
      <c r="W24" s="25">
        <f t="shared" si="5"/>
        <v>90595.130748422</v>
      </c>
      <c r="X24" s="22">
        <f>'WEEKLY COMPETITIVE REPORT'!X24</f>
        <v>15000</v>
      </c>
      <c r="Y24" s="56">
        <f>'WEEKLY COMPETITIVE REPORT'!Y24</f>
        <v>15440</v>
      </c>
    </row>
    <row r="25" spans="1:25" ht="12.75">
      <c r="A25" s="50">
        <v>12</v>
      </c>
      <c r="B25" s="4">
        <f>'WEEKLY COMPETITIVE REPORT'!B25</f>
        <v>12</v>
      </c>
      <c r="C25" s="4" t="str">
        <f>'WEEKLY COMPETITIVE REPORT'!C25</f>
        <v>TAKEN 2</v>
      </c>
      <c r="D25" s="4" t="str">
        <f>'WEEKLY COMPETITIVE REPORT'!D25</f>
        <v>UGRABLJENA 2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9</v>
      </c>
      <c r="H25" s="37">
        <f>'WEEKLY COMPETITIVE REPORT'!H25</f>
        <v>5</v>
      </c>
      <c r="I25" s="14">
        <f>'WEEKLY COMPETITIVE REPORT'!I25/Y4</f>
        <v>1898.7504830606724</v>
      </c>
      <c r="J25" s="14">
        <f>'WEEKLY COMPETITIVE REPORT'!J25/Y4</f>
        <v>2805.6163854180086</v>
      </c>
      <c r="K25" s="22">
        <f>'WEEKLY COMPETITIVE REPORT'!K25</f>
        <v>275</v>
      </c>
      <c r="L25" s="22">
        <f>'WEEKLY COMPETITIVE REPORT'!L25</f>
        <v>416</v>
      </c>
      <c r="M25" s="64">
        <f>'WEEKLY COMPETITIVE REPORT'!M25</f>
        <v>-32.32323232323232</v>
      </c>
      <c r="N25" s="14">
        <f t="shared" si="3"/>
        <v>379.7500966121345</v>
      </c>
      <c r="O25" s="37">
        <f>'WEEKLY COMPETITIVE REPORT'!O25</f>
        <v>5</v>
      </c>
      <c r="P25" s="14">
        <f>'WEEKLY COMPETITIVE REPORT'!P25/Y4</f>
        <v>2808.192709004251</v>
      </c>
      <c r="Q25" s="14">
        <f>'WEEKLY COMPETITIVE REPORT'!Q25/Y4</f>
        <v>4040.9635450212545</v>
      </c>
      <c r="R25" s="22">
        <f>'WEEKLY COMPETITIVE REPORT'!R25</f>
        <v>457</v>
      </c>
      <c r="S25" s="22">
        <f>'WEEKLY COMPETITIVE REPORT'!S25</f>
        <v>623</v>
      </c>
      <c r="T25" s="64">
        <f>'WEEKLY COMPETITIVE REPORT'!T25</f>
        <v>-30.506853681861656</v>
      </c>
      <c r="U25" s="14">
        <f>'WEEKLY COMPETITIVE REPORT'!U25/Y4</f>
        <v>129386.8349864743</v>
      </c>
      <c r="V25" s="14">
        <f t="shared" si="4"/>
        <v>561.6385418008501</v>
      </c>
      <c r="W25" s="25">
        <f t="shared" si="5"/>
        <v>132195.02769547855</v>
      </c>
      <c r="X25" s="22">
        <f>'WEEKLY COMPETITIVE REPORT'!X25</f>
        <v>21680</v>
      </c>
      <c r="Y25" s="56">
        <f>'WEEKLY COMPETITIVE REPORT'!Y25</f>
        <v>22137</v>
      </c>
    </row>
    <row r="26" spans="1:25" ht="12.75" customHeight="1">
      <c r="A26" s="50">
        <v>13</v>
      </c>
      <c r="B26" s="4" t="str">
        <f>'WEEKLY COMPETITIVE REPORT'!B26</f>
        <v>New</v>
      </c>
      <c r="C26" s="4" t="str">
        <f>'WEEKLY COMPETITIVE REPORT'!C26</f>
        <v>ARGO</v>
      </c>
      <c r="D26" s="4" t="str">
        <f>'WEEKLY COMPETITIVE REPORT'!D26</f>
        <v>MISIJA ARGO</v>
      </c>
      <c r="E26" s="4" t="str">
        <f>'WEEKLY COMPETITIVE REPORT'!E26</f>
        <v>WB</v>
      </c>
      <c r="F26" s="4" t="str">
        <f>'WEEKLY COMPETITIVE REPORT'!F26</f>
        <v>Blitz</v>
      </c>
      <c r="G26" s="37">
        <f>'WEEKLY COMPETITIVE REPORT'!G26</f>
        <v>1</v>
      </c>
      <c r="H26" s="37">
        <f>'WEEKLY COMPETITIVE REPORT'!H26</f>
        <v>2</v>
      </c>
      <c r="I26" s="14">
        <f>'WEEKLY COMPETITIVE REPORT'!I26/Y4</f>
        <v>1795.6975396109751</v>
      </c>
      <c r="J26" s="14">
        <f>'WEEKLY COMPETITIVE REPORT'!J26/Y4</f>
        <v>0</v>
      </c>
      <c r="K26" s="22">
        <f>'WEEKLY COMPETITIVE REPORT'!K26</f>
        <v>258</v>
      </c>
      <c r="L26" s="22">
        <f>'WEEKLY COMPETITIVE REPORT'!L26</f>
        <v>0</v>
      </c>
      <c r="M26" s="64">
        <f>'WEEKLY COMPETITIVE REPORT'!M26</f>
        <v>0</v>
      </c>
      <c r="N26" s="14">
        <f t="shared" si="3"/>
        <v>897.8487698054876</v>
      </c>
      <c r="O26" s="37">
        <f>'WEEKLY COMPETITIVE REPORT'!O26</f>
        <v>2</v>
      </c>
      <c r="P26" s="14">
        <f>'WEEKLY COMPETITIVE REPORT'!P26/Y4</f>
        <v>2518.3563055519776</v>
      </c>
      <c r="Q26" s="14">
        <f>'WEEKLY COMPETITIVE REPORT'!Q26/Y4</f>
        <v>0</v>
      </c>
      <c r="R26" s="22">
        <f>'WEEKLY COMPETITIVE REPORT'!R26</f>
        <v>404</v>
      </c>
      <c r="S26" s="22">
        <f>'WEEKLY COMPETITIVE REPORT'!S26</f>
        <v>0</v>
      </c>
      <c r="T26" s="64">
        <f>'WEEKLY COMPETITIVE REPORT'!T26</f>
        <v>0</v>
      </c>
      <c r="U26" s="14">
        <f>'WEEKLY COMPETITIVE REPORT'!U26/Y4</f>
        <v>9531.109107303877</v>
      </c>
      <c r="V26" s="14">
        <f t="shared" si="4"/>
        <v>1259.1781527759888</v>
      </c>
      <c r="W26" s="25">
        <f t="shared" si="5"/>
        <v>12049.465412855854</v>
      </c>
      <c r="X26" s="22">
        <f>'WEEKLY COMPETITIVE REPORT'!X26</f>
        <v>1645</v>
      </c>
      <c r="Y26" s="56">
        <f>'WEEKLY COMPETITIVE REPORT'!Y26</f>
        <v>2049</v>
      </c>
    </row>
    <row r="27" spans="1:25" ht="12.75" customHeight="1">
      <c r="A27" s="50">
        <v>14</v>
      </c>
      <c r="B27" s="4">
        <f>'WEEKLY COMPETITIVE REPORT'!B27</f>
        <v>8</v>
      </c>
      <c r="C27" s="4" t="str">
        <f>'WEEKLY COMPETITIVE REPORT'!C27</f>
        <v>BRAVE</v>
      </c>
      <c r="D27" s="4" t="str">
        <f>'WEEKLY COMPETITIVE REPORT'!D27</f>
        <v>POGUM</v>
      </c>
      <c r="E27" s="4" t="str">
        <f>'WEEKLY COMPETITIVE REPORT'!E27</f>
        <v>BVI</v>
      </c>
      <c r="F27" s="4" t="str">
        <f>'WEEKLY COMPETITIVE REPORT'!F27</f>
        <v>CENEX</v>
      </c>
      <c r="G27" s="37">
        <f>'WEEKLY COMPETITIVE REPORT'!G27</f>
        <v>11</v>
      </c>
      <c r="H27" s="37">
        <f>'WEEKLY COMPETITIVE REPORT'!H27</f>
        <v>17</v>
      </c>
      <c r="I27" s="14">
        <f>'WEEKLY COMPETITIVE REPORT'!I27/Y4</f>
        <v>1999.2271029241274</v>
      </c>
      <c r="J27" s="14">
        <f>'WEEKLY COMPETITIVE REPORT'!J27/Y17</f>
        <v>0.391044061302682</v>
      </c>
      <c r="K27" s="22">
        <f>'WEEKLY COMPETITIVE REPORT'!K27</f>
        <v>295</v>
      </c>
      <c r="L27" s="22">
        <f>'WEEKLY COMPETITIVE REPORT'!L27</f>
        <v>640</v>
      </c>
      <c r="M27" s="64">
        <f>'WEEKLY COMPETITIVE REPORT'!M27</f>
        <v>-52.480097979179426</v>
      </c>
      <c r="N27" s="14">
        <f t="shared" si="3"/>
        <v>117.60159428965456</v>
      </c>
      <c r="O27" s="37">
        <f>'WEEKLY COMPETITIVE REPORT'!O27</f>
        <v>17</v>
      </c>
      <c r="P27" s="14">
        <f>'WEEKLY COMPETITIVE REPORT'!P27/Y4</f>
        <v>2207.9093134097643</v>
      </c>
      <c r="Q27" s="14">
        <f>'WEEKLY COMPETITIVE REPORT'!Q27/Y17</f>
        <v>0.5942289272030651</v>
      </c>
      <c r="R27" s="22">
        <f>'WEEKLY COMPETITIVE REPORT'!R27</f>
        <v>328</v>
      </c>
      <c r="S27" s="22">
        <f>'WEEKLY COMPETITIVE REPORT'!S27</f>
        <v>1134</v>
      </c>
      <c r="T27" s="64">
        <f>'WEEKLY COMPETITIVE REPORT'!T27</f>
        <v>-65.46443683256095</v>
      </c>
      <c r="U27" s="14">
        <f>'WEEKLY COMPETITIVE REPORT'!U27/Y17</f>
        <v>17.066810344827587</v>
      </c>
      <c r="V27" s="14">
        <f t="shared" si="4"/>
        <v>129.87701843586848</v>
      </c>
      <c r="W27" s="25">
        <f t="shared" si="5"/>
        <v>2224.9761237545918</v>
      </c>
      <c r="X27" s="22">
        <f>'WEEKLY COMPETITIVE REPORT'!X27</f>
        <v>32085</v>
      </c>
      <c r="Y27" s="56">
        <f>'WEEKLY COMPETITIVE REPORT'!Y27</f>
        <v>32413</v>
      </c>
    </row>
    <row r="28" spans="1:25" ht="12.75">
      <c r="A28" s="50">
        <v>15</v>
      </c>
      <c r="B28" s="4">
        <f>'WEEKLY COMPETITIVE REPORT'!B28</f>
        <v>14</v>
      </c>
      <c r="C28" s="4" t="str">
        <f>'WEEKLY COMPETITIVE REPORT'!C28</f>
        <v>PARANORMAL ACTIVITY 4</v>
      </c>
      <c r="D28" s="4" t="str">
        <f>'WEEKLY COMPETITIVE REPORT'!D28</f>
        <v>PARANORMALNO 4</v>
      </c>
      <c r="E28" s="4" t="str">
        <f>'WEEKLY COMPETITIVE REPORT'!E28</f>
        <v>PAR</v>
      </c>
      <c r="F28" s="4" t="str">
        <f>'WEEKLY COMPETITIVE REPORT'!F28</f>
        <v>Karantanija</v>
      </c>
      <c r="G28" s="37">
        <f>'WEEKLY COMPETITIVE REPORT'!G28</f>
        <v>6</v>
      </c>
      <c r="H28" s="37">
        <f>'WEEKLY COMPETITIVE REPORT'!H28</f>
        <v>6</v>
      </c>
      <c r="I28" s="14">
        <f>'WEEKLY COMPETITIVE REPORT'!I28/Y4</f>
        <v>1938.68349864743</v>
      </c>
      <c r="J28" s="14">
        <f>'WEEKLY COMPETITIVE REPORT'!J28/Y17</f>
        <v>0.24113984674329503</v>
      </c>
      <c r="K28" s="22">
        <f>'WEEKLY COMPETITIVE REPORT'!K28</f>
        <v>378</v>
      </c>
      <c r="L28" s="22">
        <f>'WEEKLY COMPETITIVE REPORT'!L28</f>
        <v>444</v>
      </c>
      <c r="M28" s="64">
        <f>'WEEKLY COMPETITIVE REPORT'!M28</f>
        <v>-25.273088381330695</v>
      </c>
      <c r="N28" s="14">
        <f t="shared" si="3"/>
        <v>323.11391644123836</v>
      </c>
      <c r="O28" s="37">
        <f>'WEEKLY COMPETITIVE REPORT'!O28</f>
        <v>6</v>
      </c>
      <c r="P28" s="14">
        <f>'WEEKLY COMPETITIVE REPORT'!P28/Y4</f>
        <v>2184.7224011335825</v>
      </c>
      <c r="Q28" s="14">
        <f>'WEEKLY COMPETITIVE REPORT'!Q28/Y17</f>
        <v>0.30387931034482757</v>
      </c>
      <c r="R28" s="22">
        <f>'WEEKLY COMPETITIVE REPORT'!R28</f>
        <v>428</v>
      </c>
      <c r="S28" s="22">
        <f>'WEEKLY COMPETITIVE REPORT'!S28</f>
        <v>562</v>
      </c>
      <c r="T28" s="64">
        <f>'WEEKLY COMPETITIVE REPORT'!T28</f>
        <v>-33.17572892040978</v>
      </c>
      <c r="U28" s="14">
        <f>'WEEKLY COMPETITIVE REPORT'!U28/Y17</f>
        <v>7.275143678160919</v>
      </c>
      <c r="V28" s="14">
        <f t="shared" si="4"/>
        <v>364.12040018893043</v>
      </c>
      <c r="W28" s="25">
        <f t="shared" si="5"/>
        <v>2191.9975448117434</v>
      </c>
      <c r="X28" s="22">
        <f>'WEEKLY COMPETITIVE REPORT'!X28</f>
        <v>13707</v>
      </c>
      <c r="Y28" s="56">
        <f>'WEEKLY COMPETITIVE REPORT'!Y28</f>
        <v>14135</v>
      </c>
    </row>
    <row r="29" spans="1:25" ht="12.75">
      <c r="A29" s="50">
        <v>16</v>
      </c>
      <c r="B29" s="4">
        <f>'WEEKLY COMPETITIVE REPORT'!B29</f>
        <v>15</v>
      </c>
      <c r="C29" s="4" t="str">
        <f>'WEEKLY COMPETITIVE REPORT'!C29</f>
        <v>PITCH PERFECT</v>
      </c>
      <c r="D29" s="4" t="str">
        <f>'WEEKLY COMPETITIVE REPORT'!D29</f>
        <v>PRAVA NOTA</v>
      </c>
      <c r="E29" s="4" t="str">
        <f>'WEEKLY COMPETITIVE REPORT'!E29</f>
        <v>UNI</v>
      </c>
      <c r="F29" s="4" t="str">
        <f>'WEEKLY COMPETITIVE REPORT'!F29</f>
        <v>Karantanija</v>
      </c>
      <c r="G29" s="37">
        <f>'WEEKLY COMPETITIVE REPORT'!G29</f>
        <v>7</v>
      </c>
      <c r="H29" s="37">
        <f>'WEEKLY COMPETITIVE REPORT'!H29</f>
        <v>7</v>
      </c>
      <c r="I29" s="14">
        <f>'WEEKLY COMPETITIVE REPORT'!I29/Y4</f>
        <v>950.6634033234575</v>
      </c>
      <c r="J29" s="14">
        <f>'WEEKLY COMPETITIVE REPORT'!J29/Y17</f>
        <v>0.16798371647509577</v>
      </c>
      <c r="K29" s="22">
        <f>'WEEKLY COMPETITIVE REPORT'!K29</f>
        <v>151</v>
      </c>
      <c r="L29" s="22">
        <f>'WEEKLY COMPETITIVE REPORT'!L29</f>
        <v>282</v>
      </c>
      <c r="M29" s="64">
        <f>'WEEKLY COMPETITIVE REPORT'!M29</f>
        <v>-47.39843193157519</v>
      </c>
      <c r="N29" s="14">
        <f t="shared" si="3"/>
        <v>135.8090576176368</v>
      </c>
      <c r="O29" s="37">
        <f>'WEEKLY COMPETITIVE REPORT'!O29</f>
        <v>7</v>
      </c>
      <c r="P29" s="14">
        <f>'WEEKLY COMPETITIVE REPORT'!P29/Y4</f>
        <v>1879.4280561638543</v>
      </c>
      <c r="Q29" s="14">
        <f>'WEEKLY COMPETITIVE REPORT'!Q29/Y17</f>
        <v>0.21252394636015326</v>
      </c>
      <c r="R29" s="22">
        <f>'WEEKLY COMPETITIVE REPORT'!R29</f>
        <v>293</v>
      </c>
      <c r="S29" s="22">
        <f>'WEEKLY COMPETITIVE REPORT'!S29</f>
        <v>372</v>
      </c>
      <c r="T29" s="64">
        <f>'WEEKLY COMPETITIVE REPORT'!T29</f>
        <v>-17.80281690140845</v>
      </c>
      <c r="U29" s="14">
        <f>'WEEKLY COMPETITIVE REPORT'!U29/Y4</f>
        <v>62434.625788999096</v>
      </c>
      <c r="V29" s="14">
        <f t="shared" si="4"/>
        <v>268.48972230912204</v>
      </c>
      <c r="W29" s="25">
        <f t="shared" si="5"/>
        <v>64314.05384516295</v>
      </c>
      <c r="X29" s="22">
        <f>'WEEKLY COMPETITIVE REPORT'!X29</f>
        <v>10972</v>
      </c>
      <c r="Y29" s="56">
        <f>'WEEKLY COMPETITIVE REPORT'!Y29</f>
        <v>11265</v>
      </c>
    </row>
    <row r="30" spans="1:25" ht="12.75">
      <c r="A30" s="51">
        <v>17</v>
      </c>
      <c r="B30" s="4">
        <f>'WEEKLY COMPETITIVE REPORT'!B30</f>
        <v>11</v>
      </c>
      <c r="C30" s="4" t="str">
        <f>'WEEKLY COMPETITIVE REPORT'!C30</f>
        <v>WEDDING VIDEO</v>
      </c>
      <c r="D30" s="4" t="str">
        <f>'WEEKLY COMPETITIVE REPORT'!D30</f>
        <v>POROČNI VIDEO</v>
      </c>
      <c r="E30" s="4" t="str">
        <f>'WEEKLY COMPETITIVE REPORT'!E30</f>
        <v>IND</v>
      </c>
      <c r="F30" s="4" t="str">
        <f>'WEEKLY COMPETITIVE REPORT'!F30</f>
        <v>Blitz</v>
      </c>
      <c r="G30" s="37">
        <f>'WEEKLY COMPETITIVE REPORT'!G30</f>
        <v>4</v>
      </c>
      <c r="H30" s="37">
        <f>'WEEKLY COMPETITIVE REPORT'!H30</f>
        <v>6</v>
      </c>
      <c r="I30" s="14">
        <f>'WEEKLY COMPETITIVE REPORT'!I30/Y4</f>
        <v>1154.1929666366095</v>
      </c>
      <c r="J30" s="14">
        <f>'WEEKLY COMPETITIVE REPORT'!J30/Y17</f>
        <v>0.29106800766283525</v>
      </c>
      <c r="K30" s="22">
        <f>'WEEKLY COMPETITIVE REPORT'!K30</f>
        <v>186</v>
      </c>
      <c r="L30" s="22">
        <f>'WEEKLY COMPETITIVE REPORT'!L30</f>
        <v>466</v>
      </c>
      <c r="M30" s="64">
        <f>'WEEKLY COMPETITIVE REPORT'!M30</f>
        <v>-63.14273961332785</v>
      </c>
      <c r="N30" s="14">
        <f t="shared" si="3"/>
        <v>192.3654944394349</v>
      </c>
      <c r="O30" s="37">
        <f>'WEEKLY COMPETITIVE REPORT'!O30</f>
        <v>6</v>
      </c>
      <c r="P30" s="14">
        <f>'WEEKLY COMPETITIVE REPORT'!P30/Y4</f>
        <v>1531.624372021126</v>
      </c>
      <c r="Q30" s="14">
        <f>'WEEKLY COMPETITIVE REPORT'!Q30/Y17</f>
        <v>0.3912835249042146</v>
      </c>
      <c r="R30" s="22">
        <f>'WEEKLY COMPETITIVE REPORT'!R30</f>
        <v>260</v>
      </c>
      <c r="S30" s="22">
        <f>'WEEKLY COMPETITIVE REPORT'!S30</f>
        <v>693</v>
      </c>
      <c r="T30" s="64">
        <f>'WEEKLY COMPETITIVE REPORT'!T30</f>
        <v>-63.61689106487148</v>
      </c>
      <c r="U30" s="14">
        <f>'WEEKLY COMPETITIVE REPORT'!U30/Y4</f>
        <v>20598.995233801365</v>
      </c>
      <c r="V30" s="14">
        <f t="shared" si="4"/>
        <v>255.27072867018765</v>
      </c>
      <c r="W30" s="25">
        <f t="shared" si="5"/>
        <v>22130.61960582249</v>
      </c>
      <c r="X30" s="22">
        <f>'WEEKLY COMPETITIVE REPORT'!X30</f>
        <v>3516</v>
      </c>
      <c r="Y30" s="56">
        <f>'WEEKLY COMPETITIVE REPORT'!Y30</f>
        <v>3776</v>
      </c>
    </row>
    <row r="31" spans="1:25" ht="12.75">
      <c r="A31" s="50">
        <v>18</v>
      </c>
      <c r="B31" s="4">
        <f>'WEEKLY COMPETITIVE REPORT'!B31</f>
        <v>16</v>
      </c>
      <c r="C31" s="4" t="str">
        <f>'WEEKLY COMPETITIVE REPORT'!C31</f>
        <v>BACHELLORETE</v>
      </c>
      <c r="D31" s="4" t="str">
        <f>'WEEKLY COMPETITIVE REPORT'!D31</f>
        <v>NORA DEKLIŠČINA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8</v>
      </c>
      <c r="H31" s="37">
        <f>'WEEKLY COMPETITIVE REPORT'!H31</f>
        <v>4</v>
      </c>
      <c r="I31" s="14">
        <f>'WEEKLY COMPETITIVE REPORT'!I31/Y4</f>
        <v>0</v>
      </c>
      <c r="J31" s="14">
        <f>'WEEKLY COMPETITIVE REPORT'!J31/Y17</f>
        <v>0.09626436781609195</v>
      </c>
      <c r="K31" s="22">
        <f>'WEEKLY COMPETITIVE REPORT'!K31</f>
        <v>0</v>
      </c>
      <c r="L31" s="22">
        <f>'WEEKLY COMPETITIVE REPORT'!L31</f>
        <v>167</v>
      </c>
      <c r="M31" s="64">
        <f>'WEEKLY COMPETITIVE REPORT'!M31</f>
        <v>-100</v>
      </c>
      <c r="N31" s="14">
        <f t="shared" si="3"/>
        <v>0</v>
      </c>
      <c r="O31" s="37">
        <f>'WEEKLY COMPETITIVE REPORT'!O31</f>
        <v>4</v>
      </c>
      <c r="P31" s="14">
        <f>'WEEKLY COMPETITIVE REPORT'!P31/Y4</f>
        <v>0</v>
      </c>
      <c r="Q31" s="14">
        <f>'WEEKLY COMPETITIVE REPORT'!Q31/Y17</f>
        <v>0.13266283524904215</v>
      </c>
      <c r="R31" s="22">
        <f>'WEEKLY COMPETITIVE REPORT'!R31</f>
        <v>0</v>
      </c>
      <c r="S31" s="22">
        <f>'WEEKLY COMPETITIVE REPORT'!S31</f>
        <v>248</v>
      </c>
      <c r="T31" s="64">
        <f>'WEEKLY COMPETITIVE REPORT'!T31</f>
        <v>-100</v>
      </c>
      <c r="U31" s="14">
        <f>'WEEKLY COMPETITIVE REPORT'!U31/Y4</f>
        <v>52287.77534458328</v>
      </c>
      <c r="V31" s="14">
        <f t="shared" si="4"/>
        <v>0</v>
      </c>
      <c r="W31" s="25">
        <f t="shared" si="5"/>
        <v>52287.77534458328</v>
      </c>
      <c r="X31" s="22">
        <f>'WEEKLY COMPETITIVE REPORT'!X31</f>
        <v>8812</v>
      </c>
      <c r="Y31" s="56">
        <f>'WEEKLY COMPETITIVE REPORT'!Y31</f>
        <v>8812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151</v>
      </c>
      <c r="I34" s="32">
        <f>SUM(I14:I33)</f>
        <v>135817.33865773544</v>
      </c>
      <c r="J34" s="31">
        <f>SUM(J14:J33)</f>
        <v>171029.14061091075</v>
      </c>
      <c r="K34" s="31">
        <f>SUM(K14:K33)</f>
        <v>20584</v>
      </c>
      <c r="L34" s="31">
        <f>SUM(L14:L33)</f>
        <v>26977</v>
      </c>
      <c r="M34" s="64">
        <f>'WEEKLY COMPETITIVE REPORT'!M34</f>
        <v>-54.73727140036061</v>
      </c>
      <c r="N34" s="32">
        <f>I34/H34</f>
        <v>899.4525738922877</v>
      </c>
      <c r="O34" s="40">
        <f>'WEEKLY COMPETITIVE REPORT'!O34</f>
        <v>151</v>
      </c>
      <c r="P34" s="31">
        <f>SUM(P14:P33)</f>
        <v>184386.19090557774</v>
      </c>
      <c r="Q34" s="31">
        <f>SUM(Q14:Q33)</f>
        <v>234470.2678388815</v>
      </c>
      <c r="R34" s="31">
        <f>SUM(R14:R33)</f>
        <v>29182</v>
      </c>
      <c r="S34" s="31">
        <f>SUM(S14:S33)</f>
        <v>39974</v>
      </c>
      <c r="T34" s="65">
        <f>P34/Q34-100%</f>
        <v>-0.21360523615608062</v>
      </c>
      <c r="U34" s="31">
        <f>SUM(U14:U33)</f>
        <v>1774754.4720583637</v>
      </c>
      <c r="V34" s="32">
        <f>P34/O34</f>
        <v>1221.1006020236937</v>
      </c>
      <c r="W34" s="31">
        <f>SUM(W14:W33)</f>
        <v>1959140.6629639422</v>
      </c>
      <c r="X34" s="31">
        <f>SUM(X14:X33)</f>
        <v>338843</v>
      </c>
      <c r="Y34" s="35">
        <f>SUM(Y14:Y33)</f>
        <v>368025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2012-12-06T11:05:39Z</dcterms:modified>
  <cp:category/>
  <cp:version/>
  <cp:contentType/>
  <cp:contentStatus/>
</cp:coreProperties>
</file>