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16" windowWidth="19440" windowHeight="84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<sst xmlns="http://schemas.openxmlformats.org/spreadsheetml/2006/main" count="258" uniqueCount="98">
  <si>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</si>
  <si>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</si>
  <si>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</si>
  <si>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</si>
  <si>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</si>
  <si>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</si>
  <si>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</si>
  <si>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</si>
  <si>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</si>
  <si>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</si>
  <si>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</si>
  <si>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</si>
  <si>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</si>
  <si>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</si>
  <si>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</si>
  <si>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</si>
  <si>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</si>
  <si>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</si>
  <si>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</si>
  <si>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</si>
  <si>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</si>
  <si>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</si>
  <si>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</si>
  <si>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</si>
  <si>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</si>
  <si>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</si>
  <si>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</si>
  <si>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</si>
  <si>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</si>
  <si>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</si>
  <si>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</si>
  <si>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</si>
  <si>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</si>
  <si>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</si>
  <si>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</si>
  <si>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</si>
  <si>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</si>
  <si>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</si>
  <si>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</si>
  <si>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</si>
  <si>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</si>
  <si>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</si>
  <si>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</si>
  <si>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</si>
  <si>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</si>
  <si>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</si>
  <si>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</si>
  <si>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</si>
  <si>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New</t>
  </si>
  <si>
    <t>CF</t>
  </si>
  <si>
    <t>SONY</t>
  </si>
  <si>
    <t>PAR</t>
  </si>
  <si>
    <t>BRAVE</t>
  </si>
  <si>
    <t>POGUM</t>
  </si>
  <si>
    <t>BVI</t>
  </si>
  <si>
    <t>CENEX</t>
  </si>
  <si>
    <t>SHANGHAI GYPSY</t>
  </si>
  <si>
    <t>ŠANGHAJ</t>
  </si>
  <si>
    <t>KZC</t>
  </si>
  <si>
    <t>HOTEL TRANSYLVANIA 3D</t>
  </si>
  <si>
    <t>HOTEL TRANSILVANIJA 3D</t>
  </si>
  <si>
    <t>FIVIA</t>
  </si>
  <si>
    <t>SKYFALL</t>
  </si>
  <si>
    <t>TWILIGHT SAGA: BREAKING DAWN</t>
  </si>
  <si>
    <t>SOMRAK SAGA: JUTRANJA ZARJA 2. DEL</t>
  </si>
  <si>
    <t>NAHRANI ME Z BESEDAMI</t>
  </si>
  <si>
    <t>DOMEST</t>
  </si>
  <si>
    <t>CLOUD ATLAS</t>
  </si>
  <si>
    <t>ATLAS OBLAKOV</t>
  </si>
  <si>
    <t>RISE OF THE GUARDIANS</t>
  </si>
  <si>
    <t>PET LEGEND</t>
  </si>
  <si>
    <t>ARGO</t>
  </si>
  <si>
    <t>MISIJA ARGO</t>
  </si>
  <si>
    <t>WB</t>
  </si>
  <si>
    <t>SANTA'S APPRENTICE</t>
  </si>
  <si>
    <t>BOŽIČKOV VAJENEC</t>
  </si>
  <si>
    <t>THE ORANGES</t>
  </si>
  <si>
    <t>HČERKA NAJBOLJŠEGA PRIJATELJA</t>
  </si>
  <si>
    <t>KILLING THEM SOFTLY</t>
  </si>
  <si>
    <t>UBIJ JIH NEŽNO</t>
  </si>
  <si>
    <t>ANGEL'S SHARE</t>
  </si>
  <si>
    <t>ANGELSKI DELEŽ</t>
  </si>
  <si>
    <t>HOBBIT: AN UNEXPECTED JOURNEY</t>
  </si>
  <si>
    <t>HOBIT: NEPRIČAKOVANO POTOVANJE</t>
  </si>
  <si>
    <t>A ROYAL AFFAIR</t>
  </si>
  <si>
    <t>KRALJEVSKA AFERA</t>
  </si>
  <si>
    <t>LOVE IS ALL YOU NEED</t>
  </si>
  <si>
    <t>LJUBEZEN JE VSE KAR POTREBUJEŠ</t>
  </si>
  <si>
    <t>20 - Dec</t>
  </si>
  <si>
    <t>26 - Dec</t>
  </si>
  <si>
    <t>21 - Dec</t>
  </si>
  <si>
    <t>23 - Dec</t>
  </si>
  <si>
    <t>LIFE OF PI</t>
  </si>
  <si>
    <t>PIJEVO ŽIVLJENJE</t>
  </si>
  <si>
    <t>FOX</t>
  </si>
  <si>
    <t>THIS IS 40</t>
  </si>
  <si>
    <t>TO SO 40</t>
  </si>
  <si>
    <t>UNI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</si>
</sst>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R23" sqref="R2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90</v>
      </c>
      <c r="L4" s="20"/>
      <c r="M4" s="81" t="s">
        <v>91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88</v>
      </c>
      <c r="L5" s="7"/>
      <c r="M5" s="82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41270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93" t="s">
        <v>82</v>
      </c>
      <c r="D14" s="93" t="s">
        <v>83</v>
      </c>
      <c r="E14" s="15" t="s">
        <v>46</v>
      </c>
      <c r="F14" s="15" t="s">
        <v>42</v>
      </c>
      <c r="G14" s="37">
        <v>2</v>
      </c>
      <c r="H14" s="37">
        <v>26</v>
      </c>
      <c r="I14" s="14">
        <v>71448</v>
      </c>
      <c r="J14" s="14">
        <v>98261</v>
      </c>
      <c r="K14" s="14">
        <v>12560</v>
      </c>
      <c r="L14" s="14">
        <v>16733</v>
      </c>
      <c r="M14" s="64">
        <f>(I14/J14*100)-100</f>
        <v>-27.28753014929626</v>
      </c>
      <c r="N14" s="14">
        <f aca="true" t="shared" si="0" ref="N14:N31">I14/H14</f>
        <v>2748</v>
      </c>
      <c r="O14" s="37">
        <v>26</v>
      </c>
      <c r="P14" s="14">
        <v>136496</v>
      </c>
      <c r="Q14" s="14">
        <v>160493</v>
      </c>
      <c r="R14" s="14">
        <v>25879</v>
      </c>
      <c r="S14" s="14">
        <v>30131</v>
      </c>
      <c r="T14" s="64">
        <f>(P14/Q14*100)-100</f>
        <v>-14.952053983662836</v>
      </c>
      <c r="U14" s="89">
        <v>161786</v>
      </c>
      <c r="V14" s="14">
        <f aca="true" t="shared" si="1" ref="V14:V31">P14/O14</f>
        <v>5249.846153846154</v>
      </c>
      <c r="W14" s="75">
        <f aca="true" t="shared" si="2" ref="W14:W31">SUM(U14,P14)</f>
        <v>298282</v>
      </c>
      <c r="X14" s="75">
        <v>30432</v>
      </c>
      <c r="Y14" s="76">
        <f aca="true" t="shared" si="3" ref="Y14:Y31">SUM(X14,R14)</f>
        <v>56311</v>
      </c>
    </row>
    <row r="15" spans="1:25" ht="12.75">
      <c r="A15" s="72">
        <v>2</v>
      </c>
      <c r="B15" s="72" t="s">
        <v>48</v>
      </c>
      <c r="C15" s="4" t="s">
        <v>92</v>
      </c>
      <c r="D15" s="4" t="s">
        <v>93</v>
      </c>
      <c r="E15" s="15" t="s">
        <v>94</v>
      </c>
      <c r="F15" s="15" t="s">
        <v>42</v>
      </c>
      <c r="G15" s="37">
        <v>1</v>
      </c>
      <c r="H15" s="37">
        <v>16</v>
      </c>
      <c r="I15" s="14">
        <v>23330</v>
      </c>
      <c r="J15" s="14"/>
      <c r="K15" s="14">
        <v>4496</v>
      </c>
      <c r="L15" s="14"/>
      <c r="M15" s="64"/>
      <c r="N15" s="14">
        <f t="shared" si="0"/>
        <v>1458.125</v>
      </c>
      <c r="O15" s="38">
        <v>16</v>
      </c>
      <c r="P15" s="14">
        <v>49253</v>
      </c>
      <c r="Q15" s="14"/>
      <c r="R15" s="14">
        <v>9876</v>
      </c>
      <c r="S15" s="14"/>
      <c r="T15" s="64"/>
      <c r="U15" s="75">
        <v>1674</v>
      </c>
      <c r="V15" s="14">
        <f t="shared" si="1"/>
        <v>3078.3125</v>
      </c>
      <c r="W15" s="75">
        <f t="shared" si="2"/>
        <v>50927</v>
      </c>
      <c r="X15" s="75">
        <v>254</v>
      </c>
      <c r="Y15" s="76">
        <f t="shared" si="3"/>
        <v>10130</v>
      </c>
    </row>
    <row r="16" spans="1:25" ht="12.75">
      <c r="A16" s="72">
        <v>3</v>
      </c>
      <c r="B16" s="72">
        <v>2</v>
      </c>
      <c r="C16" s="4" t="s">
        <v>69</v>
      </c>
      <c r="D16" s="4" t="s">
        <v>70</v>
      </c>
      <c r="E16" s="15" t="s">
        <v>51</v>
      </c>
      <c r="F16" s="15" t="s">
        <v>36</v>
      </c>
      <c r="G16" s="37">
        <v>4</v>
      </c>
      <c r="H16" s="37">
        <v>14</v>
      </c>
      <c r="I16" s="24">
        <v>20785</v>
      </c>
      <c r="J16" s="24">
        <v>19369</v>
      </c>
      <c r="K16" s="24">
        <v>4491</v>
      </c>
      <c r="L16" s="24">
        <v>3926</v>
      </c>
      <c r="M16" s="64">
        <f>(I16/J16*100)-100</f>
        <v>7.310651040322156</v>
      </c>
      <c r="N16" s="14">
        <f t="shared" si="0"/>
        <v>1484.642857142857</v>
      </c>
      <c r="O16" s="73">
        <v>14</v>
      </c>
      <c r="P16" s="14">
        <v>47919</v>
      </c>
      <c r="Q16" s="14">
        <v>26105</v>
      </c>
      <c r="R16" s="14">
        <v>10895</v>
      </c>
      <c r="S16" s="14">
        <v>5732</v>
      </c>
      <c r="T16" s="64">
        <f>(P16/Q16*100)-100</f>
        <v>83.5625359126604</v>
      </c>
      <c r="U16" s="75">
        <v>81741</v>
      </c>
      <c r="V16" s="14">
        <f t="shared" si="1"/>
        <v>3422.785714285714</v>
      </c>
      <c r="W16" s="75">
        <f t="shared" si="2"/>
        <v>129660</v>
      </c>
      <c r="X16" s="75">
        <v>17819</v>
      </c>
      <c r="Y16" s="76">
        <f t="shared" si="3"/>
        <v>28714</v>
      </c>
    </row>
    <row r="17" spans="1:25" ht="12.75">
      <c r="A17" s="72">
        <v>4</v>
      </c>
      <c r="B17" s="72" t="s">
        <v>48</v>
      </c>
      <c r="C17" s="4" t="s">
        <v>95</v>
      </c>
      <c r="D17" s="4" t="s">
        <v>96</v>
      </c>
      <c r="E17" s="15" t="s">
        <v>97</v>
      </c>
      <c r="F17" s="15" t="s">
        <v>36</v>
      </c>
      <c r="G17" s="37">
        <v>1</v>
      </c>
      <c r="H17" s="37">
        <v>11</v>
      </c>
      <c r="I17" s="24">
        <v>18854</v>
      </c>
      <c r="J17" s="24"/>
      <c r="K17" s="98">
        <v>3459</v>
      </c>
      <c r="L17" s="98"/>
      <c r="M17" s="64"/>
      <c r="N17" s="14">
        <f t="shared" si="0"/>
        <v>1714</v>
      </c>
      <c r="O17" s="73">
        <v>11</v>
      </c>
      <c r="P17" s="74">
        <v>39296</v>
      </c>
      <c r="Q17" s="74"/>
      <c r="R17" s="74">
        <v>7995</v>
      </c>
      <c r="S17" s="74"/>
      <c r="T17" s="64"/>
      <c r="U17" s="75">
        <v>522</v>
      </c>
      <c r="V17" s="14">
        <f t="shared" si="1"/>
        <v>3572.3636363636365</v>
      </c>
      <c r="W17" s="75">
        <f t="shared" si="2"/>
        <v>39818</v>
      </c>
      <c r="X17" s="75">
        <v>162</v>
      </c>
      <c r="Y17" s="76">
        <f t="shared" si="3"/>
        <v>8157</v>
      </c>
    </row>
    <row r="18" spans="1:25" ht="13.5" customHeight="1">
      <c r="A18" s="72">
        <v>5</v>
      </c>
      <c r="B18" s="72">
        <v>3</v>
      </c>
      <c r="C18" s="4" t="s">
        <v>74</v>
      </c>
      <c r="D18" s="4" t="s">
        <v>75</v>
      </c>
      <c r="E18" s="15" t="s">
        <v>46</v>
      </c>
      <c r="F18" s="15" t="s">
        <v>61</v>
      </c>
      <c r="G18" s="37">
        <v>3</v>
      </c>
      <c r="H18" s="37">
        <v>10</v>
      </c>
      <c r="I18" s="14">
        <v>9011</v>
      </c>
      <c r="J18" s="14">
        <v>8743</v>
      </c>
      <c r="K18" s="24">
        <v>2336</v>
      </c>
      <c r="L18" s="24">
        <v>1894</v>
      </c>
      <c r="M18" s="64">
        <f aca="true" t="shared" si="4" ref="M18:M31">(I18/J18*100)-100</f>
        <v>3.0653093903694355</v>
      </c>
      <c r="N18" s="14">
        <f t="shared" si="0"/>
        <v>901.1</v>
      </c>
      <c r="O18" s="73">
        <v>10</v>
      </c>
      <c r="P18" s="22">
        <v>18936</v>
      </c>
      <c r="Q18" s="22">
        <v>15678</v>
      </c>
      <c r="R18" s="22">
        <v>4993</v>
      </c>
      <c r="S18" s="22">
        <v>4049</v>
      </c>
      <c r="T18" s="64">
        <f aca="true" t="shared" si="5" ref="T18:T31">(P18/Q18*100)-100</f>
        <v>20.780711825487955</v>
      </c>
      <c r="U18" s="75">
        <v>24859</v>
      </c>
      <c r="V18" s="14">
        <f t="shared" si="1"/>
        <v>1893.6</v>
      </c>
      <c r="W18" s="75">
        <f t="shared" si="2"/>
        <v>43795</v>
      </c>
      <c r="X18" s="75">
        <v>6563</v>
      </c>
      <c r="Y18" s="76">
        <f t="shared" si="3"/>
        <v>11556</v>
      </c>
    </row>
    <row r="19" spans="1:25" ht="12.75">
      <c r="A19" s="72">
        <v>6</v>
      </c>
      <c r="B19" s="72">
        <v>4</v>
      </c>
      <c r="C19" s="4" t="s">
        <v>62</v>
      </c>
      <c r="D19" s="4" t="s">
        <v>62</v>
      </c>
      <c r="E19" s="15" t="s">
        <v>50</v>
      </c>
      <c r="F19" s="15" t="s">
        <v>49</v>
      </c>
      <c r="G19" s="37">
        <v>8</v>
      </c>
      <c r="H19" s="37">
        <v>14</v>
      </c>
      <c r="I19" s="24">
        <v>8293</v>
      </c>
      <c r="J19" s="24">
        <v>8298</v>
      </c>
      <c r="K19" s="14">
        <v>1699</v>
      </c>
      <c r="L19" s="14">
        <v>1469</v>
      </c>
      <c r="M19" s="64">
        <f t="shared" si="4"/>
        <v>-0.0602554832489659</v>
      </c>
      <c r="N19" s="14">
        <f t="shared" si="0"/>
        <v>592.3571428571429</v>
      </c>
      <c r="O19" s="73">
        <v>14</v>
      </c>
      <c r="P19" s="22">
        <v>17311</v>
      </c>
      <c r="Q19" s="22">
        <v>11401</v>
      </c>
      <c r="R19" s="22">
        <v>3768</v>
      </c>
      <c r="S19" s="22">
        <v>2338</v>
      </c>
      <c r="T19" s="64">
        <f t="shared" si="5"/>
        <v>51.83755810893783</v>
      </c>
      <c r="U19" s="75">
        <v>517494</v>
      </c>
      <c r="V19" s="14">
        <f t="shared" si="1"/>
        <v>1236.5</v>
      </c>
      <c r="W19" s="75">
        <f t="shared" si="2"/>
        <v>534805</v>
      </c>
      <c r="X19" s="75">
        <v>103330</v>
      </c>
      <c r="Y19" s="76">
        <f t="shared" si="3"/>
        <v>107098</v>
      </c>
    </row>
    <row r="20" spans="1:25" ht="12.75">
      <c r="A20" s="72">
        <v>7</v>
      </c>
      <c r="B20" s="72">
        <v>6</v>
      </c>
      <c r="C20" s="4" t="s">
        <v>67</v>
      </c>
      <c r="D20" s="4" t="s">
        <v>68</v>
      </c>
      <c r="E20" s="15" t="s">
        <v>46</v>
      </c>
      <c r="F20" s="15" t="s">
        <v>47</v>
      </c>
      <c r="G20" s="37">
        <v>5</v>
      </c>
      <c r="H20" s="37">
        <v>7</v>
      </c>
      <c r="I20" s="24">
        <v>4272</v>
      </c>
      <c r="J20" s="24">
        <v>5642</v>
      </c>
      <c r="K20" s="22">
        <v>744</v>
      </c>
      <c r="L20" s="22">
        <v>977</v>
      </c>
      <c r="M20" s="64">
        <f t="shared" si="4"/>
        <v>-24.282169443459765</v>
      </c>
      <c r="N20" s="14">
        <f t="shared" si="0"/>
        <v>610.2857142857143</v>
      </c>
      <c r="O20" s="37">
        <v>7</v>
      </c>
      <c r="P20" s="22">
        <v>8442</v>
      </c>
      <c r="Q20" s="22">
        <v>8505</v>
      </c>
      <c r="R20" s="22">
        <v>1589</v>
      </c>
      <c r="S20" s="22">
        <v>1595</v>
      </c>
      <c r="T20" s="64">
        <f t="shared" si="5"/>
        <v>-0.7407407407407476</v>
      </c>
      <c r="U20" s="75">
        <v>63806</v>
      </c>
      <c r="V20" s="14">
        <f t="shared" si="1"/>
        <v>1206</v>
      </c>
      <c r="W20" s="75">
        <f t="shared" si="2"/>
        <v>72248</v>
      </c>
      <c r="X20" s="75">
        <v>12194</v>
      </c>
      <c r="Y20" s="76">
        <f t="shared" si="3"/>
        <v>13783</v>
      </c>
    </row>
    <row r="21" spans="1:25" ht="12.75">
      <c r="A21" s="72">
        <v>8</v>
      </c>
      <c r="B21" s="72">
        <v>5</v>
      </c>
      <c r="C21" s="4" t="s">
        <v>63</v>
      </c>
      <c r="D21" s="4" t="s">
        <v>64</v>
      </c>
      <c r="E21" s="15" t="s">
        <v>46</v>
      </c>
      <c r="F21" s="15" t="s">
        <v>42</v>
      </c>
      <c r="G21" s="37">
        <v>6</v>
      </c>
      <c r="H21" s="37">
        <v>11</v>
      </c>
      <c r="I21" s="14">
        <v>4004</v>
      </c>
      <c r="J21" s="14">
        <v>5671</v>
      </c>
      <c r="K21" s="99">
        <v>800</v>
      </c>
      <c r="L21" s="99">
        <v>1150</v>
      </c>
      <c r="M21" s="64">
        <f t="shared" si="4"/>
        <v>-29.3951684006348</v>
      </c>
      <c r="N21" s="14">
        <f t="shared" si="0"/>
        <v>364</v>
      </c>
      <c r="O21" s="38">
        <v>11</v>
      </c>
      <c r="P21" s="14">
        <v>7638</v>
      </c>
      <c r="Q21" s="14">
        <v>8578</v>
      </c>
      <c r="R21" s="14">
        <v>1539</v>
      </c>
      <c r="S21" s="14">
        <v>1850</v>
      </c>
      <c r="T21" s="64">
        <f t="shared" si="5"/>
        <v>-10.95826532991373</v>
      </c>
      <c r="U21" s="75">
        <v>268766</v>
      </c>
      <c r="V21" s="14">
        <f t="shared" si="1"/>
        <v>694.3636363636364</v>
      </c>
      <c r="W21" s="75">
        <f t="shared" si="2"/>
        <v>276404</v>
      </c>
      <c r="X21" s="75">
        <v>57181</v>
      </c>
      <c r="Y21" s="76">
        <f t="shared" si="3"/>
        <v>58720</v>
      </c>
    </row>
    <row r="22" spans="1:25" ht="12.75">
      <c r="A22" s="72">
        <v>9</v>
      </c>
      <c r="B22" s="72">
        <v>7</v>
      </c>
      <c r="C22" s="4" t="s">
        <v>86</v>
      </c>
      <c r="D22" s="4" t="s">
        <v>87</v>
      </c>
      <c r="E22" s="15" t="s">
        <v>46</v>
      </c>
      <c r="F22" s="15" t="s">
        <v>47</v>
      </c>
      <c r="G22" s="37">
        <v>2</v>
      </c>
      <c r="H22" s="37">
        <v>4</v>
      </c>
      <c r="I22" s="24">
        <v>3926</v>
      </c>
      <c r="J22" s="24">
        <v>5961</v>
      </c>
      <c r="K22" s="24">
        <v>815</v>
      </c>
      <c r="L22" s="24">
        <v>1106</v>
      </c>
      <c r="M22" s="64">
        <f t="shared" si="4"/>
        <v>-34.13856735447072</v>
      </c>
      <c r="N22" s="14">
        <f t="shared" si="0"/>
        <v>981.5</v>
      </c>
      <c r="O22" s="73">
        <v>4</v>
      </c>
      <c r="P22" s="14">
        <v>7603</v>
      </c>
      <c r="Q22" s="14">
        <v>8399</v>
      </c>
      <c r="R22" s="14">
        <v>1596</v>
      </c>
      <c r="S22" s="14">
        <v>1738</v>
      </c>
      <c r="T22" s="64">
        <f t="shared" si="5"/>
        <v>-9.477318728420045</v>
      </c>
      <c r="U22" s="75">
        <v>8399</v>
      </c>
      <c r="V22" s="14">
        <f t="shared" si="1"/>
        <v>1900.75</v>
      </c>
      <c r="W22" s="75">
        <f t="shared" si="2"/>
        <v>16002</v>
      </c>
      <c r="X22" s="75">
        <v>1738</v>
      </c>
      <c r="Y22" s="76">
        <f t="shared" si="3"/>
        <v>3334</v>
      </c>
    </row>
    <row r="23" spans="1:25" ht="12.75">
      <c r="A23" s="72">
        <v>10</v>
      </c>
      <c r="B23" s="72">
        <v>11</v>
      </c>
      <c r="C23" s="93" t="s">
        <v>84</v>
      </c>
      <c r="D23" s="93" t="s">
        <v>85</v>
      </c>
      <c r="E23" s="15" t="s">
        <v>46</v>
      </c>
      <c r="F23" s="15" t="s">
        <v>47</v>
      </c>
      <c r="G23" s="37">
        <v>2</v>
      </c>
      <c r="H23" s="37">
        <v>1</v>
      </c>
      <c r="I23" s="24">
        <v>1384</v>
      </c>
      <c r="J23" s="24">
        <v>1790</v>
      </c>
      <c r="K23" s="24">
        <v>292</v>
      </c>
      <c r="L23" s="24">
        <v>389</v>
      </c>
      <c r="M23" s="64">
        <f t="shared" si="4"/>
        <v>-22.681564245810065</v>
      </c>
      <c r="N23" s="14">
        <f t="shared" si="0"/>
        <v>1384</v>
      </c>
      <c r="O23" s="73">
        <v>1</v>
      </c>
      <c r="P23" s="14">
        <v>4237</v>
      </c>
      <c r="Q23" s="14">
        <v>3076</v>
      </c>
      <c r="R23" s="14">
        <v>908</v>
      </c>
      <c r="S23" s="14">
        <v>681</v>
      </c>
      <c r="T23" s="64">
        <f t="shared" si="5"/>
        <v>37.743823146944095</v>
      </c>
      <c r="U23" s="75">
        <v>3644</v>
      </c>
      <c r="V23" s="14">
        <f t="shared" si="1"/>
        <v>4237</v>
      </c>
      <c r="W23" s="75">
        <f t="shared" si="2"/>
        <v>7881</v>
      </c>
      <c r="X23" s="77">
        <v>1002</v>
      </c>
      <c r="Y23" s="76">
        <f t="shared" si="3"/>
        <v>1910</v>
      </c>
    </row>
    <row r="24" spans="1:25" ht="12.75">
      <c r="A24" s="72">
        <v>11</v>
      </c>
      <c r="B24" s="72">
        <v>8</v>
      </c>
      <c r="C24" s="4" t="s">
        <v>76</v>
      </c>
      <c r="D24" s="4" t="s">
        <v>77</v>
      </c>
      <c r="E24" s="15" t="s">
        <v>46</v>
      </c>
      <c r="F24" s="15" t="s">
        <v>47</v>
      </c>
      <c r="G24" s="37">
        <v>3</v>
      </c>
      <c r="H24" s="37">
        <v>4</v>
      </c>
      <c r="I24" s="24">
        <v>2031</v>
      </c>
      <c r="J24" s="24">
        <v>3384</v>
      </c>
      <c r="K24" s="24">
        <v>470</v>
      </c>
      <c r="L24" s="24">
        <v>631</v>
      </c>
      <c r="M24" s="64">
        <f t="shared" si="4"/>
        <v>-39.9822695035461</v>
      </c>
      <c r="N24" s="14">
        <f t="shared" si="0"/>
        <v>507.75</v>
      </c>
      <c r="O24" s="38">
        <v>4</v>
      </c>
      <c r="P24" s="14">
        <v>3731</v>
      </c>
      <c r="Q24" s="14">
        <v>4568</v>
      </c>
      <c r="R24" s="14">
        <v>832</v>
      </c>
      <c r="S24" s="14">
        <v>922</v>
      </c>
      <c r="T24" s="64">
        <f t="shared" si="5"/>
        <v>-18.3231173380035</v>
      </c>
      <c r="U24" s="75">
        <v>11229</v>
      </c>
      <c r="V24" s="14">
        <f t="shared" si="1"/>
        <v>932.75</v>
      </c>
      <c r="W24" s="75">
        <f t="shared" si="2"/>
        <v>14960</v>
      </c>
      <c r="X24" s="77">
        <v>2291</v>
      </c>
      <c r="Y24" s="76">
        <f t="shared" si="3"/>
        <v>3123</v>
      </c>
    </row>
    <row r="25" spans="1:25" ht="12.75" customHeight="1">
      <c r="A25" s="72">
        <v>12</v>
      </c>
      <c r="B25" s="72">
        <v>13</v>
      </c>
      <c r="C25" s="4" t="s">
        <v>59</v>
      </c>
      <c r="D25" s="4" t="s">
        <v>60</v>
      </c>
      <c r="E25" s="15" t="s">
        <v>50</v>
      </c>
      <c r="F25" s="15" t="s">
        <v>49</v>
      </c>
      <c r="G25" s="37">
        <v>10</v>
      </c>
      <c r="H25" s="37">
        <v>14</v>
      </c>
      <c r="I25" s="24">
        <v>1407</v>
      </c>
      <c r="J25" s="24">
        <v>1905</v>
      </c>
      <c r="K25" s="96">
        <v>289</v>
      </c>
      <c r="L25" s="96">
        <v>411</v>
      </c>
      <c r="M25" s="64">
        <f t="shared" si="4"/>
        <v>-26.141732283464563</v>
      </c>
      <c r="N25" s="14">
        <f t="shared" si="0"/>
        <v>100.5</v>
      </c>
      <c r="O25" s="37">
        <v>14</v>
      </c>
      <c r="P25" s="22">
        <v>3591</v>
      </c>
      <c r="Q25" s="22">
        <v>2291</v>
      </c>
      <c r="R25" s="96">
        <v>723</v>
      </c>
      <c r="S25" s="96">
        <v>494</v>
      </c>
      <c r="T25" s="64">
        <f t="shared" si="5"/>
        <v>56.74378000872983</v>
      </c>
      <c r="U25" s="77">
        <v>187028</v>
      </c>
      <c r="V25" s="14">
        <f t="shared" si="1"/>
        <v>256.5</v>
      </c>
      <c r="W25" s="75">
        <f t="shared" si="2"/>
        <v>190619</v>
      </c>
      <c r="X25" s="75">
        <v>40907</v>
      </c>
      <c r="Y25" s="76">
        <f t="shared" si="3"/>
        <v>41630</v>
      </c>
    </row>
    <row r="26" spans="1:25" ht="12.75" customHeight="1">
      <c r="A26" s="72">
        <v>13</v>
      </c>
      <c r="B26" s="72">
        <v>15</v>
      </c>
      <c r="C26" s="4" t="s">
        <v>52</v>
      </c>
      <c r="D26" s="4" t="s">
        <v>53</v>
      </c>
      <c r="E26" s="15" t="s">
        <v>54</v>
      </c>
      <c r="F26" s="15" t="s">
        <v>55</v>
      </c>
      <c r="G26" s="37">
        <v>14</v>
      </c>
      <c r="H26" s="37">
        <v>17</v>
      </c>
      <c r="I26" s="14">
        <v>1858</v>
      </c>
      <c r="J26" s="14">
        <v>1015</v>
      </c>
      <c r="K26" s="14">
        <v>551</v>
      </c>
      <c r="L26" s="14">
        <v>200</v>
      </c>
      <c r="M26" s="64">
        <f t="shared" si="4"/>
        <v>83.05418719211823</v>
      </c>
      <c r="N26" s="14">
        <f t="shared" si="0"/>
        <v>109.29411764705883</v>
      </c>
      <c r="O26" s="37">
        <v>17</v>
      </c>
      <c r="P26" s="14">
        <v>3516</v>
      </c>
      <c r="Q26" s="14">
        <v>1562</v>
      </c>
      <c r="R26" s="14">
        <v>900</v>
      </c>
      <c r="S26" s="14">
        <v>346</v>
      </c>
      <c r="T26" s="64">
        <f t="shared" si="5"/>
        <v>125.09603072983353</v>
      </c>
      <c r="U26" s="77">
        <v>146689</v>
      </c>
      <c r="V26" s="14">
        <f t="shared" si="1"/>
        <v>206.8235294117647</v>
      </c>
      <c r="W26" s="75">
        <f t="shared" si="2"/>
        <v>150205</v>
      </c>
      <c r="X26" s="75">
        <v>33008</v>
      </c>
      <c r="Y26" s="76">
        <f t="shared" si="3"/>
        <v>33908</v>
      </c>
    </row>
    <row r="27" spans="1:25" ht="12.75">
      <c r="A27" s="72">
        <v>14</v>
      </c>
      <c r="B27" s="72">
        <v>9</v>
      </c>
      <c r="C27" s="4" t="s">
        <v>78</v>
      </c>
      <c r="D27" s="4" t="s">
        <v>79</v>
      </c>
      <c r="E27" s="15" t="s">
        <v>46</v>
      </c>
      <c r="F27" s="15" t="s">
        <v>42</v>
      </c>
      <c r="G27" s="37">
        <v>3</v>
      </c>
      <c r="H27" s="37">
        <v>3</v>
      </c>
      <c r="I27" s="24">
        <v>1582</v>
      </c>
      <c r="J27" s="24">
        <v>2588</v>
      </c>
      <c r="K27" s="99">
        <v>292</v>
      </c>
      <c r="L27" s="99">
        <v>467</v>
      </c>
      <c r="M27" s="64">
        <f t="shared" si="4"/>
        <v>-38.87171561051005</v>
      </c>
      <c r="N27" s="14">
        <f t="shared" si="0"/>
        <v>527.3333333333334</v>
      </c>
      <c r="O27" s="38">
        <v>3</v>
      </c>
      <c r="P27" s="14">
        <v>3364</v>
      </c>
      <c r="Q27" s="14">
        <v>3731</v>
      </c>
      <c r="R27" s="14">
        <v>647</v>
      </c>
      <c r="S27" s="14">
        <v>738</v>
      </c>
      <c r="T27" s="64">
        <f t="shared" si="5"/>
        <v>-9.836504958456189</v>
      </c>
      <c r="U27" s="75">
        <v>8456</v>
      </c>
      <c r="V27" s="14">
        <f t="shared" si="1"/>
        <v>1121.3333333333333</v>
      </c>
      <c r="W27" s="75">
        <f t="shared" si="2"/>
        <v>11820</v>
      </c>
      <c r="X27" s="77">
        <v>1690</v>
      </c>
      <c r="Y27" s="76">
        <f t="shared" si="3"/>
        <v>2337</v>
      </c>
    </row>
    <row r="28" spans="1:25" ht="12.75">
      <c r="A28" s="72">
        <v>15</v>
      </c>
      <c r="B28" s="72">
        <v>14</v>
      </c>
      <c r="C28" s="4" t="s">
        <v>80</v>
      </c>
      <c r="D28" s="4" t="s">
        <v>81</v>
      </c>
      <c r="E28" s="15" t="s">
        <v>46</v>
      </c>
      <c r="F28" s="15" t="s">
        <v>49</v>
      </c>
      <c r="G28" s="37">
        <v>2</v>
      </c>
      <c r="H28" s="37">
        <v>1</v>
      </c>
      <c r="I28" s="24">
        <v>1338</v>
      </c>
      <c r="J28" s="24">
        <v>1323</v>
      </c>
      <c r="K28" s="97">
        <v>283</v>
      </c>
      <c r="L28" s="97">
        <v>284</v>
      </c>
      <c r="M28" s="64">
        <f t="shared" si="4"/>
        <v>1.1337868480725746</v>
      </c>
      <c r="N28" s="14">
        <f t="shared" si="0"/>
        <v>1338</v>
      </c>
      <c r="O28" s="73">
        <v>1</v>
      </c>
      <c r="P28" s="22">
        <v>2991</v>
      </c>
      <c r="Q28" s="22">
        <v>2199</v>
      </c>
      <c r="R28" s="22">
        <v>646</v>
      </c>
      <c r="S28" s="22">
        <v>480</v>
      </c>
      <c r="T28" s="64">
        <f t="shared" si="5"/>
        <v>36.016371077762614</v>
      </c>
      <c r="U28" s="75">
        <v>7109</v>
      </c>
      <c r="V28" s="14">
        <f t="shared" si="1"/>
        <v>2991</v>
      </c>
      <c r="W28" s="75">
        <f t="shared" si="2"/>
        <v>10100</v>
      </c>
      <c r="X28" s="77">
        <v>1919</v>
      </c>
      <c r="Y28" s="76">
        <f t="shared" si="3"/>
        <v>2565</v>
      </c>
    </row>
    <row r="29" spans="1:25" ht="12.75">
      <c r="A29" s="72">
        <v>16</v>
      </c>
      <c r="B29" s="72">
        <v>16</v>
      </c>
      <c r="C29" s="4" t="s">
        <v>56</v>
      </c>
      <c r="D29" s="4" t="s">
        <v>57</v>
      </c>
      <c r="E29" s="15" t="s">
        <v>46</v>
      </c>
      <c r="F29" s="15" t="s">
        <v>58</v>
      </c>
      <c r="G29" s="37">
        <v>12</v>
      </c>
      <c r="H29" s="37">
        <v>13</v>
      </c>
      <c r="I29" s="24">
        <v>2185</v>
      </c>
      <c r="J29" s="24">
        <v>1074</v>
      </c>
      <c r="K29" s="96">
        <v>684</v>
      </c>
      <c r="L29" s="96">
        <v>226</v>
      </c>
      <c r="M29" s="64">
        <f t="shared" si="4"/>
        <v>103.44506517690877</v>
      </c>
      <c r="N29" s="14">
        <f t="shared" si="0"/>
        <v>168.07692307692307</v>
      </c>
      <c r="O29" s="73">
        <v>13</v>
      </c>
      <c r="P29" s="14">
        <v>2199</v>
      </c>
      <c r="Q29" s="14">
        <v>1409</v>
      </c>
      <c r="R29" s="14">
        <v>689</v>
      </c>
      <c r="S29" s="14">
        <v>308</v>
      </c>
      <c r="T29" s="64">
        <f t="shared" si="5"/>
        <v>56.06813342796309</v>
      </c>
      <c r="U29" s="89">
        <v>192367</v>
      </c>
      <c r="V29" s="14">
        <f t="shared" si="1"/>
        <v>169.15384615384616</v>
      </c>
      <c r="W29" s="75">
        <f t="shared" si="2"/>
        <v>194566</v>
      </c>
      <c r="X29" s="77">
        <v>44816</v>
      </c>
      <c r="Y29" s="76">
        <f t="shared" si="3"/>
        <v>45505</v>
      </c>
    </row>
    <row r="30" spans="1:25" ht="12.75">
      <c r="A30" s="72">
        <v>17</v>
      </c>
      <c r="B30" s="72">
        <v>12</v>
      </c>
      <c r="C30" s="4" t="s">
        <v>71</v>
      </c>
      <c r="D30" s="4" t="s">
        <v>72</v>
      </c>
      <c r="E30" s="15" t="s">
        <v>73</v>
      </c>
      <c r="F30" s="15" t="s">
        <v>42</v>
      </c>
      <c r="G30" s="37">
        <v>4</v>
      </c>
      <c r="H30" s="37">
        <v>2</v>
      </c>
      <c r="I30" s="24">
        <v>1168</v>
      </c>
      <c r="J30" s="24">
        <v>1728</v>
      </c>
      <c r="K30" s="14">
        <v>262</v>
      </c>
      <c r="L30" s="14">
        <v>310</v>
      </c>
      <c r="M30" s="64">
        <f t="shared" si="4"/>
        <v>-32.407407407407405</v>
      </c>
      <c r="N30" s="14">
        <f t="shared" si="0"/>
        <v>584</v>
      </c>
      <c r="O30" s="73">
        <v>2</v>
      </c>
      <c r="P30" s="14">
        <v>1799</v>
      </c>
      <c r="Q30" s="14">
        <v>2495</v>
      </c>
      <c r="R30" s="14">
        <v>415</v>
      </c>
      <c r="S30" s="14">
        <v>481</v>
      </c>
      <c r="T30" s="64">
        <f t="shared" si="5"/>
        <v>-27.89579158316633</v>
      </c>
      <c r="U30" s="75">
        <v>14778</v>
      </c>
      <c r="V30" s="14">
        <f t="shared" si="1"/>
        <v>899.5</v>
      </c>
      <c r="W30" s="75">
        <f t="shared" si="2"/>
        <v>16577</v>
      </c>
      <c r="X30" s="75">
        <v>3095</v>
      </c>
      <c r="Y30" s="76">
        <f t="shared" si="3"/>
        <v>3510</v>
      </c>
    </row>
    <row r="31" spans="1:25" ht="12.75">
      <c r="A31" s="72">
        <v>18</v>
      </c>
      <c r="B31" s="72">
        <v>17</v>
      </c>
      <c r="C31" s="95" t="s">
        <v>65</v>
      </c>
      <c r="D31" s="4" t="s">
        <v>65</v>
      </c>
      <c r="E31" s="15" t="s">
        <v>66</v>
      </c>
      <c r="F31" s="15" t="s">
        <v>61</v>
      </c>
      <c r="G31" s="37">
        <v>5</v>
      </c>
      <c r="H31" s="37">
        <v>9</v>
      </c>
      <c r="I31" s="96">
        <v>124</v>
      </c>
      <c r="J31" s="96">
        <v>454</v>
      </c>
      <c r="K31" s="100">
        <v>21</v>
      </c>
      <c r="L31" s="100">
        <v>84</v>
      </c>
      <c r="M31" s="64">
        <f t="shared" si="4"/>
        <v>-72.68722466960352</v>
      </c>
      <c r="N31" s="14">
        <f t="shared" si="0"/>
        <v>13.777777777777779</v>
      </c>
      <c r="O31" s="73">
        <v>9</v>
      </c>
      <c r="P31" s="14">
        <v>330</v>
      </c>
      <c r="Q31" s="14">
        <v>762</v>
      </c>
      <c r="R31" s="14">
        <v>58</v>
      </c>
      <c r="S31" s="14">
        <v>151</v>
      </c>
      <c r="T31" s="64">
        <f t="shared" si="5"/>
        <v>-56.69291338582677</v>
      </c>
      <c r="U31" s="94">
        <v>8841</v>
      </c>
      <c r="V31" s="14">
        <f t="shared" si="1"/>
        <v>36.666666666666664</v>
      </c>
      <c r="W31" s="75">
        <f t="shared" si="2"/>
        <v>9171</v>
      </c>
      <c r="X31" s="75">
        <v>1929</v>
      </c>
      <c r="Y31" s="76">
        <f t="shared" si="3"/>
        <v>1987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4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7"/>
      <c r="L33" s="97"/>
      <c r="M33" s="64"/>
      <c r="N33" s="14"/>
      <c r="O33" s="73"/>
      <c r="P33" s="22"/>
      <c r="Q33" s="22"/>
      <c r="R33" s="22"/>
      <c r="S33" s="22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177</v>
      </c>
      <c r="I34" s="31">
        <f>SUM(I14:I33)</f>
        <v>177000</v>
      </c>
      <c r="J34" s="31">
        <v>232940</v>
      </c>
      <c r="K34" s="31">
        <f>SUM(K14:K33)</f>
        <v>34544</v>
      </c>
      <c r="L34" s="31">
        <v>44683</v>
      </c>
      <c r="M34" s="68">
        <f>(I34/J34*100)-100</f>
        <v>-24.01476775135228</v>
      </c>
      <c r="N34" s="32">
        <f>I34/H34</f>
        <v>1000</v>
      </c>
      <c r="O34" s="34">
        <f>SUM(O14:O33)</f>
        <v>177</v>
      </c>
      <c r="P34" s="31">
        <f>SUM(P14:P33)</f>
        <v>358652</v>
      </c>
      <c r="Q34" s="31">
        <v>348995</v>
      </c>
      <c r="R34" s="31">
        <f>SUM(R14:R33)</f>
        <v>73948</v>
      </c>
      <c r="S34" s="31">
        <v>70166</v>
      </c>
      <c r="T34" s="68">
        <f>(P34/Q34*100)-100</f>
        <v>2.7670883537013395</v>
      </c>
      <c r="U34" s="78">
        <f>SUM(U14:U33)</f>
        <v>1709188</v>
      </c>
      <c r="V34" s="90">
        <f>P34/O34</f>
        <v>2026.2824858757062</v>
      </c>
      <c r="W34" s="92">
        <f>SUM(U34,P34)</f>
        <v>2067840</v>
      </c>
      <c r="X34" s="91">
        <f>SUM(X14:X33)</f>
        <v>360330</v>
      </c>
      <c r="Y34" s="35">
        <f>SUM(Y14:Y33)</f>
        <v>434278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21 - Dec</v>
      </c>
      <c r="L4" s="20"/>
      <c r="M4" s="62" t="str">
        <f>'WEEKLY COMPETITIVE REPORT'!M4</f>
        <v>23 -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20 - Dec</v>
      </c>
      <c r="L5" s="7"/>
      <c r="M5" s="63" t="str">
        <f>'WEEKLY COMPETITIVE REPORT'!M5</f>
        <v>26 -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41270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HOBBIT: AN UNEXPECTED JOURNEY</v>
      </c>
      <c r="D14" s="4" t="str">
        <f>'WEEKLY COMPETITIVE REPORT'!D14</f>
        <v>HOBIT: NEPRIČAKOVANO POTOVANJE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26</v>
      </c>
      <c r="I14" s="14">
        <f>'WEEKLY COMPETITIVE REPORT'!I14/Y4</f>
        <v>94658.18759936407</v>
      </c>
      <c r="J14" s="14">
        <f>'WEEKLY COMPETITIVE REPORT'!J14/Y4</f>
        <v>130181.5050344462</v>
      </c>
      <c r="K14" s="22">
        <f>'WEEKLY COMPETITIVE REPORT'!K14</f>
        <v>12560</v>
      </c>
      <c r="L14" s="22">
        <f>'WEEKLY COMPETITIVE REPORT'!L14</f>
        <v>16733</v>
      </c>
      <c r="M14" s="64">
        <f>'WEEKLY COMPETITIVE REPORT'!M14</f>
        <v>-27.28753014929626</v>
      </c>
      <c r="N14" s="14">
        <f aca="true" t="shared" si="0" ref="N14:N20">I14/H14</f>
        <v>3640.6995230524644</v>
      </c>
      <c r="O14" s="37">
        <f>'WEEKLY COMPETITIVE REPORT'!O14</f>
        <v>26</v>
      </c>
      <c r="P14" s="14">
        <f>'WEEKLY COMPETITIVE REPORT'!P14/Y4</f>
        <v>180837.30789613142</v>
      </c>
      <c r="Q14" s="14">
        <f>'WEEKLY COMPETITIVE REPORT'!Q14/Y4</f>
        <v>212629.835718071</v>
      </c>
      <c r="R14" s="22">
        <f>'WEEKLY COMPETITIVE REPORT'!R14</f>
        <v>25879</v>
      </c>
      <c r="S14" s="22">
        <f>'WEEKLY COMPETITIVE REPORT'!S14</f>
        <v>30131</v>
      </c>
      <c r="T14" s="64">
        <f>'WEEKLY COMPETITIVE REPORT'!T14</f>
        <v>-14.952053983662836</v>
      </c>
      <c r="U14" s="14">
        <f>'WEEKLY COMPETITIVE REPORT'!U14/Y4</f>
        <v>214342.87228404876</v>
      </c>
      <c r="V14" s="14">
        <f aca="true" t="shared" si="1" ref="V14:V20">P14/O14</f>
        <v>6955.281072928132</v>
      </c>
      <c r="W14" s="25">
        <f aca="true" t="shared" si="2" ref="W14:W20">P14+U14</f>
        <v>395180.1801801802</v>
      </c>
      <c r="X14" s="22">
        <f>'WEEKLY COMPETITIVE REPORT'!X14</f>
        <v>30432</v>
      </c>
      <c r="Y14" s="56">
        <f>'WEEKLY COMPETITIVE REPORT'!Y14</f>
        <v>56311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LIFE OF PI</v>
      </c>
      <c r="D15" s="4" t="str">
        <f>'WEEKLY COMPETITIVE REPORT'!D15</f>
        <v>PIJEVO ŽIVLJENJE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16</v>
      </c>
      <c r="I15" s="14">
        <f>'WEEKLY COMPETITIVE REPORT'!I15/Y4</f>
        <v>30908.850026497083</v>
      </c>
      <c r="J15" s="14">
        <f>'WEEKLY COMPETITIVE REPORT'!J15/Y4</f>
        <v>0</v>
      </c>
      <c r="K15" s="22">
        <f>'WEEKLY COMPETITIVE REPORT'!K15</f>
        <v>4496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1931.8031266560677</v>
      </c>
      <c r="O15" s="37">
        <f>'WEEKLY COMPETITIVE REPORT'!O15</f>
        <v>16</v>
      </c>
      <c r="P15" s="14">
        <f>'WEEKLY COMPETITIVE REPORT'!P15/Y4</f>
        <v>65253.04716481187</v>
      </c>
      <c r="Q15" s="14">
        <f>'WEEKLY COMPETITIVE REPORT'!Q15/Y4</f>
        <v>0</v>
      </c>
      <c r="R15" s="22">
        <f>'WEEKLY COMPETITIVE REPORT'!R15</f>
        <v>9876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2217.806041335453</v>
      </c>
      <c r="V15" s="14">
        <f t="shared" si="1"/>
        <v>4078.315447800742</v>
      </c>
      <c r="W15" s="25">
        <f t="shared" si="2"/>
        <v>67470.85320614732</v>
      </c>
      <c r="X15" s="22">
        <f>'WEEKLY COMPETITIVE REPORT'!X15</f>
        <v>254</v>
      </c>
      <c r="Y15" s="56">
        <f>'WEEKLY COMPETITIVE REPORT'!Y15</f>
        <v>10130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RISE OF THE GUARDIANS</v>
      </c>
      <c r="D16" s="4" t="str">
        <f>'WEEKLY COMPETITIVE REPORT'!D16</f>
        <v>PET LEGEND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4</v>
      </c>
      <c r="H16" s="37">
        <f>'WEEKLY COMPETITIVE REPORT'!H16</f>
        <v>14</v>
      </c>
      <c r="I16" s="14">
        <f>'WEEKLY COMPETITIVE REPORT'!I16/Y4</f>
        <v>27537.09591944886</v>
      </c>
      <c r="J16" s="14">
        <f>'WEEKLY COMPETITIVE REPORT'!J16/Y4</f>
        <v>25661.10227874934</v>
      </c>
      <c r="K16" s="22">
        <f>'WEEKLY COMPETITIVE REPORT'!K16</f>
        <v>4491</v>
      </c>
      <c r="L16" s="22">
        <f>'WEEKLY COMPETITIVE REPORT'!L16</f>
        <v>3926</v>
      </c>
      <c r="M16" s="64">
        <f>'WEEKLY COMPETITIVE REPORT'!M16</f>
        <v>7.310651040322156</v>
      </c>
      <c r="N16" s="14">
        <f t="shared" si="0"/>
        <v>1966.9354228177758</v>
      </c>
      <c r="O16" s="37">
        <f>'WEEKLY COMPETITIVE REPORT'!O16</f>
        <v>14</v>
      </c>
      <c r="P16" s="14">
        <f>'WEEKLY COMPETITIVE REPORT'!P16/Y4</f>
        <v>63485.691573926866</v>
      </c>
      <c r="Q16" s="14">
        <f>'WEEKLY COMPETITIVE REPORT'!Q16/Y4</f>
        <v>34585.32061473238</v>
      </c>
      <c r="R16" s="22">
        <f>'WEEKLY COMPETITIVE REPORT'!R16</f>
        <v>10895</v>
      </c>
      <c r="S16" s="22">
        <f>'WEEKLY COMPETITIVE REPORT'!S16</f>
        <v>5732</v>
      </c>
      <c r="T16" s="64">
        <f>'WEEKLY COMPETITIVE REPORT'!T16</f>
        <v>83.5625359126604</v>
      </c>
      <c r="U16" s="14">
        <f>'WEEKLY COMPETITIVE REPORT'!U16/Y4</f>
        <v>108294.91255961843</v>
      </c>
      <c r="V16" s="14">
        <f t="shared" si="1"/>
        <v>4534.692255280491</v>
      </c>
      <c r="W16" s="25">
        <f t="shared" si="2"/>
        <v>171780.6041335453</v>
      </c>
      <c r="X16" s="22">
        <f>'WEEKLY COMPETITIVE REPORT'!X16</f>
        <v>17819</v>
      </c>
      <c r="Y16" s="56">
        <f>'WEEKLY COMPETITIVE REPORT'!Y16</f>
        <v>28714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THIS IS 40</v>
      </c>
      <c r="D17" s="4" t="str">
        <f>'WEEKLY COMPETITIVE REPORT'!D17</f>
        <v>TO SO 40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1</v>
      </c>
      <c r="H17" s="37">
        <f>'WEEKLY COMPETITIVE REPORT'!H17</f>
        <v>11</v>
      </c>
      <c r="I17" s="14">
        <f>'WEEKLY COMPETITIVE REPORT'!I17/Y4</f>
        <v>24978.802331743507</v>
      </c>
      <c r="J17" s="14">
        <f>'WEEKLY COMPETITIVE REPORT'!J17/Y4</f>
        <v>0</v>
      </c>
      <c r="K17" s="22">
        <f>'WEEKLY COMPETITIVE REPORT'!K17</f>
        <v>3459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2270.8002119766825</v>
      </c>
      <c r="O17" s="37">
        <f>'WEEKLY COMPETITIVE REPORT'!O17</f>
        <v>11</v>
      </c>
      <c r="P17" s="14">
        <f>'WEEKLY COMPETITIVE REPORT'!P17/Y4</f>
        <v>52061.47323794382</v>
      </c>
      <c r="Q17" s="14">
        <f>'WEEKLY COMPETITIVE REPORT'!Q17/Y4</f>
        <v>0</v>
      </c>
      <c r="R17" s="22">
        <f>'WEEKLY COMPETITIVE REPORT'!R17</f>
        <v>7995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691.5739268680445</v>
      </c>
      <c r="V17" s="14">
        <f t="shared" si="1"/>
        <v>4732.861203449438</v>
      </c>
      <c r="W17" s="25">
        <f t="shared" si="2"/>
        <v>52753.04716481187</v>
      </c>
      <c r="X17" s="22">
        <f>'WEEKLY COMPETITIVE REPORT'!X17</f>
        <v>162</v>
      </c>
      <c r="Y17" s="56">
        <f>'WEEKLY COMPETITIVE REPORT'!Y17</f>
        <v>8157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SANTA'S APPRENTICE</v>
      </c>
      <c r="D18" s="4" t="str">
        <f>'WEEKLY COMPETITIVE REPORT'!D18</f>
        <v>BOŽIČKOV VAJENEC</v>
      </c>
      <c r="E18" s="4" t="str">
        <f>'WEEKLY COMPETITIVE REPORT'!E18</f>
        <v>IND</v>
      </c>
      <c r="F18" s="4" t="str">
        <f>'WEEKLY COMPETITIVE REPORT'!F18</f>
        <v>FIVIA</v>
      </c>
      <c r="G18" s="37">
        <f>'WEEKLY COMPETITIVE REPORT'!G18</f>
        <v>3</v>
      </c>
      <c r="H18" s="37">
        <f>'WEEKLY COMPETITIVE REPORT'!H18</f>
        <v>10</v>
      </c>
      <c r="I18" s="14">
        <f>'WEEKLY COMPETITIVE REPORT'!I18/Y4</f>
        <v>11938.261791202967</v>
      </c>
      <c r="J18" s="14">
        <f>'WEEKLY COMPETITIVE REPORT'!J18/Y4</f>
        <v>11583.20084790673</v>
      </c>
      <c r="K18" s="22">
        <f>'WEEKLY COMPETITIVE REPORT'!K18</f>
        <v>2336</v>
      </c>
      <c r="L18" s="22">
        <f>'WEEKLY COMPETITIVE REPORT'!L18</f>
        <v>1894</v>
      </c>
      <c r="M18" s="64">
        <f>'WEEKLY COMPETITIVE REPORT'!M18</f>
        <v>3.0653093903694355</v>
      </c>
      <c r="N18" s="14">
        <f t="shared" si="0"/>
        <v>1193.8261791202967</v>
      </c>
      <c r="O18" s="37">
        <f>'WEEKLY COMPETITIVE REPORT'!O18</f>
        <v>10</v>
      </c>
      <c r="P18" s="14">
        <f>'WEEKLY COMPETITIVE REPORT'!P18/Y4</f>
        <v>25087.440381558026</v>
      </c>
      <c r="Q18" s="14">
        <f>'WEEKLY COMPETITIVE REPORT'!Q18/Y4</f>
        <v>20771.065182829887</v>
      </c>
      <c r="R18" s="22">
        <f>'WEEKLY COMPETITIVE REPORT'!R18</f>
        <v>4993</v>
      </c>
      <c r="S18" s="22">
        <f>'WEEKLY COMPETITIVE REPORT'!S18</f>
        <v>4049</v>
      </c>
      <c r="T18" s="64">
        <f>'WEEKLY COMPETITIVE REPORT'!T18</f>
        <v>20.780711825487955</v>
      </c>
      <c r="U18" s="14">
        <f>'WEEKLY COMPETITIVE REPORT'!U18/Y4</f>
        <v>32934.55219925808</v>
      </c>
      <c r="V18" s="14">
        <f t="shared" si="1"/>
        <v>2508.7440381558026</v>
      </c>
      <c r="W18" s="25">
        <f t="shared" si="2"/>
        <v>58021.992580816106</v>
      </c>
      <c r="X18" s="22">
        <f>'WEEKLY COMPETITIVE REPORT'!X18</f>
        <v>6563</v>
      </c>
      <c r="Y18" s="56">
        <f>'WEEKLY COMPETITIVE REPORT'!Y18</f>
        <v>11556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SKYFALL</v>
      </c>
      <c r="D19" s="4" t="str">
        <f>'WEEKLY COMPETITIVE REPORT'!D19</f>
        <v>SKYFALL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8</v>
      </c>
      <c r="H19" s="37">
        <f>'WEEKLY COMPETITIVE REPORT'!H19</f>
        <v>14</v>
      </c>
      <c r="I19" s="14">
        <f>'WEEKLY COMPETITIVE REPORT'!I19/Y4</f>
        <v>10987.0164281929</v>
      </c>
      <c r="J19" s="14">
        <f>'WEEKLY COMPETITIVE REPORT'!J19/Y4</f>
        <v>10993.640699523052</v>
      </c>
      <c r="K19" s="22">
        <f>'WEEKLY COMPETITIVE REPORT'!K19</f>
        <v>1699</v>
      </c>
      <c r="L19" s="22">
        <f>'WEEKLY COMPETITIVE REPORT'!L19</f>
        <v>1469</v>
      </c>
      <c r="M19" s="64">
        <f>'WEEKLY COMPETITIVE REPORT'!M19</f>
        <v>-0.0602554832489659</v>
      </c>
      <c r="N19" s="14">
        <f t="shared" si="0"/>
        <v>784.7868877280642</v>
      </c>
      <c r="O19" s="37">
        <f>'WEEKLY COMPETITIVE REPORT'!O19</f>
        <v>14</v>
      </c>
      <c r="P19" s="14">
        <f>'WEEKLY COMPETITIVE REPORT'!P19/Y4</f>
        <v>22934.55219925808</v>
      </c>
      <c r="Q19" s="14">
        <f>'WEEKLY COMPETITIVE REPORT'!Q19/Y4</f>
        <v>15104.663487016427</v>
      </c>
      <c r="R19" s="22">
        <f>'WEEKLY COMPETITIVE REPORT'!R19</f>
        <v>3768</v>
      </c>
      <c r="S19" s="22">
        <f>'WEEKLY COMPETITIVE REPORT'!S19</f>
        <v>2338</v>
      </c>
      <c r="T19" s="64">
        <f>'WEEKLY COMPETITIVE REPORT'!T19</f>
        <v>51.83755810893783</v>
      </c>
      <c r="U19" s="14">
        <f>'WEEKLY COMPETITIVE REPORT'!U19/Y4</f>
        <v>685604.13354531</v>
      </c>
      <c r="V19" s="14">
        <f t="shared" si="1"/>
        <v>1638.1822999470057</v>
      </c>
      <c r="W19" s="25">
        <f t="shared" si="2"/>
        <v>708538.6857445681</v>
      </c>
      <c r="X19" s="22">
        <f>'WEEKLY COMPETITIVE REPORT'!X19</f>
        <v>103330</v>
      </c>
      <c r="Y19" s="56">
        <f>'WEEKLY COMPETITIVE REPORT'!Y19</f>
        <v>107098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CLOUD ATLAS</v>
      </c>
      <c r="D20" s="4" t="str">
        <f>'WEEKLY COMPETITIVE REPORT'!D20</f>
        <v>ATLAS OBLAKOV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5</v>
      </c>
      <c r="H20" s="37">
        <f>'WEEKLY COMPETITIVE REPORT'!H20</f>
        <v>7</v>
      </c>
      <c r="I20" s="14">
        <f>'WEEKLY COMPETITIVE REPORT'!I20/Y4</f>
        <v>5659.777424483306</v>
      </c>
      <c r="J20" s="14">
        <f>'WEEKLY COMPETITIVE REPORT'!J20/Y4</f>
        <v>7474.827768945415</v>
      </c>
      <c r="K20" s="22">
        <f>'WEEKLY COMPETITIVE REPORT'!K20</f>
        <v>744</v>
      </c>
      <c r="L20" s="22">
        <f>'WEEKLY COMPETITIVE REPORT'!L20</f>
        <v>977</v>
      </c>
      <c r="M20" s="64">
        <f>'WEEKLY COMPETITIVE REPORT'!M20</f>
        <v>-24.282169443459765</v>
      </c>
      <c r="N20" s="14">
        <f t="shared" si="0"/>
        <v>808.5396320690437</v>
      </c>
      <c r="O20" s="37">
        <f>'WEEKLY COMPETITIVE REPORT'!O20</f>
        <v>7</v>
      </c>
      <c r="P20" s="14">
        <f>'WEEKLY COMPETITIVE REPORT'!P20/Y4</f>
        <v>11184.419713831478</v>
      </c>
      <c r="Q20" s="14">
        <f>'WEEKLY COMPETITIVE REPORT'!Q20/Y4</f>
        <v>11267.885532591414</v>
      </c>
      <c r="R20" s="22">
        <f>'WEEKLY COMPETITIVE REPORT'!R20</f>
        <v>1589</v>
      </c>
      <c r="S20" s="22">
        <f>'WEEKLY COMPETITIVE REPORT'!S20</f>
        <v>1595</v>
      </c>
      <c r="T20" s="64">
        <f>'WEEKLY COMPETITIVE REPORT'!T20</f>
        <v>-0.7407407407407476</v>
      </c>
      <c r="U20" s="14">
        <f>'WEEKLY COMPETITIVE REPORT'!U20/Y4</f>
        <v>84533.65129835717</v>
      </c>
      <c r="V20" s="14">
        <f t="shared" si="1"/>
        <v>1597.7742448330682</v>
      </c>
      <c r="W20" s="25">
        <f t="shared" si="2"/>
        <v>95718.07101218865</v>
      </c>
      <c r="X20" s="22">
        <f>'WEEKLY COMPETITIVE REPORT'!X20</f>
        <v>12194</v>
      </c>
      <c r="Y20" s="56">
        <f>'WEEKLY COMPETITIVE REPORT'!Y20</f>
        <v>13783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TWILIGHT SAGA: BREAKING DAWN</v>
      </c>
      <c r="D21" s="4" t="str">
        <f>'WEEKLY COMPETITIVE REPORT'!D21</f>
        <v>SOMRAK SAGA: JUTRANJA ZARJA 2. DEL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6</v>
      </c>
      <c r="H21" s="37">
        <f>'WEEKLY COMPETITIVE REPORT'!H21</f>
        <v>11</v>
      </c>
      <c r="I21" s="14">
        <f>'WEEKLY COMPETITIVE REPORT'!I21/Y4</f>
        <v>5304.716481187069</v>
      </c>
      <c r="J21" s="14">
        <f>'WEEKLY COMPETITIVE REPORT'!J21/Y4</f>
        <v>7513.248542660307</v>
      </c>
      <c r="K21" s="22">
        <f>'WEEKLY COMPETITIVE REPORT'!K21</f>
        <v>800</v>
      </c>
      <c r="L21" s="22">
        <f>'WEEKLY COMPETITIVE REPORT'!L21</f>
        <v>1150</v>
      </c>
      <c r="M21" s="64">
        <f>'WEEKLY COMPETITIVE REPORT'!M21</f>
        <v>-29.3951684006348</v>
      </c>
      <c r="N21" s="14">
        <f aca="true" t="shared" si="3" ref="N21:N33">I21/H21</f>
        <v>482.2469528351881</v>
      </c>
      <c r="O21" s="37">
        <f>'WEEKLY COMPETITIVE REPORT'!O21</f>
        <v>11</v>
      </c>
      <c r="P21" s="14">
        <f>'WEEKLY COMPETITIVE REPORT'!P21/Y4</f>
        <v>10119.236883942765</v>
      </c>
      <c r="Q21" s="14">
        <f>'WEEKLY COMPETITIVE REPORT'!Q21/Y4</f>
        <v>11364.599894011659</v>
      </c>
      <c r="R21" s="22">
        <f>'WEEKLY COMPETITIVE REPORT'!R21</f>
        <v>1539</v>
      </c>
      <c r="S21" s="22">
        <f>'WEEKLY COMPETITIVE REPORT'!S21</f>
        <v>1850</v>
      </c>
      <c r="T21" s="64">
        <f>'WEEKLY COMPETITIVE REPORT'!T21</f>
        <v>-10.95826532991373</v>
      </c>
      <c r="U21" s="14">
        <f>'WEEKLY COMPETITIVE REPORT'!U21/Y4</f>
        <v>356075.78166401695</v>
      </c>
      <c r="V21" s="14">
        <f aca="true" t="shared" si="4" ref="V21:V33">P21/O21</f>
        <v>919.9306258129786</v>
      </c>
      <c r="W21" s="25">
        <f aca="true" t="shared" si="5" ref="W21:W33">P21+U21</f>
        <v>366195.01854795974</v>
      </c>
      <c r="X21" s="22">
        <f>'WEEKLY COMPETITIVE REPORT'!X21</f>
        <v>57181</v>
      </c>
      <c r="Y21" s="56">
        <f>'WEEKLY COMPETITIVE REPORT'!Y21</f>
        <v>58720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LOVE IS ALL YOU NEED</v>
      </c>
      <c r="D22" s="4" t="str">
        <f>'WEEKLY COMPETITIVE REPORT'!D22</f>
        <v>LJUBEZEN JE VSE KAR POTREBUJEŠ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2</v>
      </c>
      <c r="H22" s="37">
        <f>'WEEKLY COMPETITIVE REPORT'!H22</f>
        <v>4</v>
      </c>
      <c r="I22" s="14">
        <f>'WEEKLY COMPETITIVE REPORT'!I22/Y4</f>
        <v>5201.377848436672</v>
      </c>
      <c r="J22" s="14">
        <f>'WEEKLY COMPETITIVE REPORT'!J22/Y4</f>
        <v>7897.456279809221</v>
      </c>
      <c r="K22" s="22">
        <f>'WEEKLY COMPETITIVE REPORT'!K22</f>
        <v>815</v>
      </c>
      <c r="L22" s="22">
        <f>'WEEKLY COMPETITIVE REPORT'!L22</f>
        <v>1106</v>
      </c>
      <c r="M22" s="64">
        <f>'WEEKLY COMPETITIVE REPORT'!M22</f>
        <v>-34.13856735447072</v>
      </c>
      <c r="N22" s="14">
        <f t="shared" si="3"/>
        <v>1300.344462109168</v>
      </c>
      <c r="O22" s="37">
        <f>'WEEKLY COMPETITIVE REPORT'!O22</f>
        <v>4</v>
      </c>
      <c r="P22" s="14">
        <f>'WEEKLY COMPETITIVE REPORT'!P22/Y4</f>
        <v>10072.86698463169</v>
      </c>
      <c r="Q22" s="14">
        <f>'WEEKLY COMPETITIVE REPORT'!Q22/Y4</f>
        <v>11127.450980392157</v>
      </c>
      <c r="R22" s="22">
        <f>'WEEKLY COMPETITIVE REPORT'!R22</f>
        <v>1596</v>
      </c>
      <c r="S22" s="22">
        <f>'WEEKLY COMPETITIVE REPORT'!S22</f>
        <v>1738</v>
      </c>
      <c r="T22" s="64">
        <f>'WEEKLY COMPETITIVE REPORT'!T22</f>
        <v>-9.477318728420045</v>
      </c>
      <c r="U22" s="14">
        <f>'WEEKLY COMPETITIVE REPORT'!U22/Y4</f>
        <v>11127.450980392157</v>
      </c>
      <c r="V22" s="14">
        <f t="shared" si="4"/>
        <v>2518.2167461579224</v>
      </c>
      <c r="W22" s="25">
        <f t="shared" si="5"/>
        <v>21200.317965023845</v>
      </c>
      <c r="X22" s="22">
        <f>'WEEKLY COMPETITIVE REPORT'!X22</f>
        <v>1738</v>
      </c>
      <c r="Y22" s="56">
        <f>'WEEKLY COMPETITIVE REPORT'!Y22</f>
        <v>3334</v>
      </c>
    </row>
    <row r="23" spans="1:25" ht="12.75">
      <c r="A23" s="50">
        <v>10</v>
      </c>
      <c r="B23" s="4">
        <f>'WEEKLY COMPETITIVE REPORT'!B23</f>
        <v>11</v>
      </c>
      <c r="C23" s="4" t="str">
        <f>'WEEKLY COMPETITIVE REPORT'!C23</f>
        <v>A ROYAL AFFAIR</v>
      </c>
      <c r="D23" s="4" t="str">
        <f>'WEEKLY COMPETITIVE REPORT'!D23</f>
        <v>KRALJEVSKA AFERA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2</v>
      </c>
      <c r="H23" s="37">
        <f>'WEEKLY COMPETITIVE REPORT'!H23</f>
        <v>1</v>
      </c>
      <c r="I23" s="14">
        <f>'WEEKLY COMPETITIVE REPORT'!I23/Y4</f>
        <v>1833.5983041865395</v>
      </c>
      <c r="J23" s="14">
        <f>'WEEKLY COMPETITIVE REPORT'!J23/Y4</f>
        <v>2371.4891361950185</v>
      </c>
      <c r="K23" s="22">
        <f>'WEEKLY COMPETITIVE REPORT'!K23</f>
        <v>292</v>
      </c>
      <c r="L23" s="22">
        <f>'WEEKLY COMPETITIVE REPORT'!L23</f>
        <v>389</v>
      </c>
      <c r="M23" s="64">
        <f>'WEEKLY COMPETITIVE REPORT'!M23</f>
        <v>-22.681564245810065</v>
      </c>
      <c r="N23" s="14">
        <f t="shared" si="3"/>
        <v>1833.5983041865395</v>
      </c>
      <c r="O23" s="37">
        <f>'WEEKLY COMPETITIVE REPORT'!O23</f>
        <v>1</v>
      </c>
      <c r="P23" s="14">
        <f>'WEEKLY COMPETITIVE REPORT'!P23/Y4</f>
        <v>5613.407525172231</v>
      </c>
      <c r="Q23" s="14">
        <f>'WEEKLY COMPETITIVE REPORT'!Q23/Y4</f>
        <v>4075.2517223105456</v>
      </c>
      <c r="R23" s="22">
        <f>'WEEKLY COMPETITIVE REPORT'!R23</f>
        <v>908</v>
      </c>
      <c r="S23" s="22">
        <f>'WEEKLY COMPETITIVE REPORT'!S23</f>
        <v>681</v>
      </c>
      <c r="T23" s="64">
        <f>'WEEKLY COMPETITIVE REPORT'!T23</f>
        <v>37.743823146944095</v>
      </c>
      <c r="U23" s="14">
        <f>'WEEKLY COMPETITIVE REPORT'!U23/Y4</f>
        <v>4827.7689454160045</v>
      </c>
      <c r="V23" s="14">
        <f t="shared" si="4"/>
        <v>5613.407525172231</v>
      </c>
      <c r="W23" s="25">
        <f t="shared" si="5"/>
        <v>10441.176470588234</v>
      </c>
      <c r="X23" s="22">
        <f>'WEEKLY COMPETITIVE REPORT'!X23</f>
        <v>1002</v>
      </c>
      <c r="Y23" s="56">
        <f>'WEEKLY COMPETITIVE REPORT'!Y23</f>
        <v>1910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THE ORANGES</v>
      </c>
      <c r="D24" s="4" t="str">
        <f>'WEEKLY COMPETITIVE REPORT'!D24</f>
        <v>HČERKA NAJBOLJŠEGA PRIJATELJA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3</v>
      </c>
      <c r="H24" s="37">
        <f>'WEEKLY COMPETITIVE REPORT'!H24</f>
        <v>4</v>
      </c>
      <c r="I24" s="14">
        <f>'WEEKLY COMPETITIVE REPORT'!I24/Y4</f>
        <v>2690.7790143084258</v>
      </c>
      <c r="J24" s="14">
        <f>'WEEKLY COMPETITIVE REPORT'!J24/Y4</f>
        <v>4483.306836248013</v>
      </c>
      <c r="K24" s="22">
        <f>'WEEKLY COMPETITIVE REPORT'!K24</f>
        <v>470</v>
      </c>
      <c r="L24" s="22">
        <f>'WEEKLY COMPETITIVE REPORT'!L24</f>
        <v>631</v>
      </c>
      <c r="M24" s="64">
        <f>'WEEKLY COMPETITIVE REPORT'!M24</f>
        <v>-39.9822695035461</v>
      </c>
      <c r="N24" s="14">
        <f t="shared" si="3"/>
        <v>672.6947535771064</v>
      </c>
      <c r="O24" s="37">
        <f>'WEEKLY COMPETITIVE REPORT'!O24</f>
        <v>4</v>
      </c>
      <c r="P24" s="14">
        <f>'WEEKLY COMPETITIVE REPORT'!P24/Y4</f>
        <v>4943.031266560678</v>
      </c>
      <c r="Q24" s="14">
        <f>'WEEKLY COMPETITIVE REPORT'!Q24/Y4</f>
        <v>6051.934287228405</v>
      </c>
      <c r="R24" s="22">
        <f>'WEEKLY COMPETITIVE REPORT'!R24</f>
        <v>832</v>
      </c>
      <c r="S24" s="22">
        <f>'WEEKLY COMPETITIVE REPORT'!S24</f>
        <v>922</v>
      </c>
      <c r="T24" s="64">
        <f>'WEEKLY COMPETITIVE REPORT'!T24</f>
        <v>-18.3231173380035</v>
      </c>
      <c r="U24" s="14">
        <f>'WEEKLY COMPETITIVE REPORT'!U24/Y4</f>
        <v>14876.78855325914</v>
      </c>
      <c r="V24" s="14">
        <f t="shared" si="4"/>
        <v>1235.7578166401695</v>
      </c>
      <c r="W24" s="25">
        <f t="shared" si="5"/>
        <v>19819.81981981982</v>
      </c>
      <c r="X24" s="22">
        <f>'WEEKLY COMPETITIVE REPORT'!X24</f>
        <v>2291</v>
      </c>
      <c r="Y24" s="56">
        <f>'WEEKLY COMPETITIVE REPORT'!Y24</f>
        <v>3123</v>
      </c>
    </row>
    <row r="25" spans="1:25" ht="12.75">
      <c r="A25" s="50">
        <v>12</v>
      </c>
      <c r="B25" s="4">
        <f>'WEEKLY COMPETITIVE REPORT'!B25</f>
        <v>13</v>
      </c>
      <c r="C25" s="4" t="str">
        <f>'WEEKLY COMPETITIVE REPORT'!C25</f>
        <v>HOTEL TRANSYLVANIA 3D</v>
      </c>
      <c r="D25" s="4" t="str">
        <f>'WEEKLY COMPETITIVE REPORT'!D25</f>
        <v>HOTEL TRANSILVANIJA 3D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10</v>
      </c>
      <c r="H25" s="37">
        <f>'WEEKLY COMPETITIVE REPORT'!H25</f>
        <v>14</v>
      </c>
      <c r="I25" s="14">
        <f>'WEEKLY COMPETITIVE REPORT'!I25/Y4</f>
        <v>1864.0699523052463</v>
      </c>
      <c r="J25" s="14">
        <f>'WEEKLY COMPETITIVE REPORT'!J25/Y4</f>
        <v>2523.847376788553</v>
      </c>
      <c r="K25" s="22">
        <f>'WEEKLY COMPETITIVE REPORT'!K25</f>
        <v>289</v>
      </c>
      <c r="L25" s="22">
        <f>'WEEKLY COMPETITIVE REPORT'!L25</f>
        <v>411</v>
      </c>
      <c r="M25" s="64">
        <f>'WEEKLY COMPETITIVE REPORT'!M25</f>
        <v>-26.141732283464563</v>
      </c>
      <c r="N25" s="14">
        <f t="shared" si="3"/>
        <v>133.14785373608902</v>
      </c>
      <c r="O25" s="37">
        <f>'WEEKLY COMPETITIVE REPORT'!O25</f>
        <v>14</v>
      </c>
      <c r="P25" s="14">
        <f>'WEEKLY COMPETITIVE REPORT'!P25/Y4</f>
        <v>4757.551669316375</v>
      </c>
      <c r="Q25" s="14">
        <f>'WEEKLY COMPETITIVE REPORT'!Q25/Y4</f>
        <v>3035.2411234764177</v>
      </c>
      <c r="R25" s="22">
        <f>'WEEKLY COMPETITIVE REPORT'!R25</f>
        <v>723</v>
      </c>
      <c r="S25" s="22">
        <f>'WEEKLY COMPETITIVE REPORT'!S25</f>
        <v>494</v>
      </c>
      <c r="T25" s="64">
        <f>'WEEKLY COMPETITIVE REPORT'!T25</f>
        <v>56.74378000872983</v>
      </c>
      <c r="U25" s="14">
        <f>'WEEKLY COMPETITIVE REPORT'!U25/Y4</f>
        <v>247784.8436671966</v>
      </c>
      <c r="V25" s="14">
        <f t="shared" si="4"/>
        <v>339.82511923688395</v>
      </c>
      <c r="W25" s="25">
        <f t="shared" si="5"/>
        <v>252542.39533651297</v>
      </c>
      <c r="X25" s="22">
        <f>'WEEKLY COMPETITIVE REPORT'!X25</f>
        <v>40907</v>
      </c>
      <c r="Y25" s="56">
        <f>'WEEKLY COMPETITIVE REPORT'!Y25</f>
        <v>41630</v>
      </c>
    </row>
    <row r="26" spans="1:25" ht="12.75" customHeight="1">
      <c r="A26" s="50">
        <v>13</v>
      </c>
      <c r="B26" s="4">
        <f>'WEEKLY COMPETITIVE REPORT'!B26</f>
        <v>15</v>
      </c>
      <c r="C26" s="4" t="str">
        <f>'WEEKLY COMPETITIVE REPORT'!C26</f>
        <v>BRAVE</v>
      </c>
      <c r="D26" s="4" t="str">
        <f>'WEEKLY COMPETITIVE REPORT'!D26</f>
        <v>POGUM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14</v>
      </c>
      <c r="H26" s="37">
        <f>'WEEKLY COMPETITIVE REPORT'!H26</f>
        <v>17</v>
      </c>
      <c r="I26" s="14">
        <f>'WEEKLY COMPETITIVE REPORT'!I26/Y4</f>
        <v>2461.5792262851087</v>
      </c>
      <c r="J26" s="14">
        <f>'WEEKLY COMPETITIVE REPORT'!J26/Y4</f>
        <v>1344.7270800211977</v>
      </c>
      <c r="K26" s="22">
        <f>'WEEKLY COMPETITIVE REPORT'!K26</f>
        <v>551</v>
      </c>
      <c r="L26" s="22">
        <f>'WEEKLY COMPETITIVE REPORT'!L26</f>
        <v>200</v>
      </c>
      <c r="M26" s="64">
        <f>'WEEKLY COMPETITIVE REPORT'!M26</f>
        <v>83.05418719211823</v>
      </c>
      <c r="N26" s="14">
        <f t="shared" si="3"/>
        <v>144.7987780167711</v>
      </c>
      <c r="O26" s="37">
        <f>'WEEKLY COMPETITIVE REPORT'!O26</f>
        <v>17</v>
      </c>
      <c r="P26" s="14">
        <f>'WEEKLY COMPETITIVE REPORT'!P26/Y4</f>
        <v>4658.18759936407</v>
      </c>
      <c r="Q26" s="14">
        <f>'WEEKLY COMPETITIVE REPORT'!Q26/Y4</f>
        <v>2069.4223635400103</v>
      </c>
      <c r="R26" s="22">
        <f>'WEEKLY COMPETITIVE REPORT'!R26</f>
        <v>900</v>
      </c>
      <c r="S26" s="22">
        <f>'WEEKLY COMPETITIVE REPORT'!S26</f>
        <v>346</v>
      </c>
      <c r="T26" s="64">
        <f>'WEEKLY COMPETITIVE REPORT'!T26</f>
        <v>125.09603072983353</v>
      </c>
      <c r="U26" s="14">
        <f>'WEEKLY COMPETITIVE REPORT'!U26/Y4</f>
        <v>194341.54742978272</v>
      </c>
      <c r="V26" s="14">
        <f t="shared" si="4"/>
        <v>274.01103525671</v>
      </c>
      <c r="W26" s="25">
        <f t="shared" si="5"/>
        <v>198999.73502914677</v>
      </c>
      <c r="X26" s="22">
        <f>'WEEKLY COMPETITIVE REPORT'!X26</f>
        <v>33008</v>
      </c>
      <c r="Y26" s="56">
        <f>'WEEKLY COMPETITIVE REPORT'!Y26</f>
        <v>33908</v>
      </c>
    </row>
    <row r="27" spans="1:25" ht="12.75" customHeight="1">
      <c r="A27" s="50">
        <v>14</v>
      </c>
      <c r="B27" s="4">
        <f>'WEEKLY COMPETITIVE REPORT'!B27</f>
        <v>9</v>
      </c>
      <c r="C27" s="4" t="str">
        <f>'WEEKLY COMPETITIVE REPORT'!C27</f>
        <v>KILLING THEM SOFTLY</v>
      </c>
      <c r="D27" s="4" t="str">
        <f>'WEEKLY COMPETITIVE REPORT'!D27</f>
        <v>UBIJ JIH NEŽNO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3</v>
      </c>
      <c r="H27" s="37">
        <f>'WEEKLY COMPETITIVE REPORT'!H27</f>
        <v>3</v>
      </c>
      <c r="I27" s="14">
        <f>'WEEKLY COMPETITIVE REPORT'!I27/Y4</f>
        <v>2095.9194488606254</v>
      </c>
      <c r="J27" s="14">
        <f>'WEEKLY COMPETITIVE REPORT'!J27/Y17</f>
        <v>0.3172735074169425</v>
      </c>
      <c r="K27" s="22">
        <f>'WEEKLY COMPETITIVE REPORT'!K27</f>
        <v>292</v>
      </c>
      <c r="L27" s="22">
        <f>'WEEKLY COMPETITIVE REPORT'!L27</f>
        <v>467</v>
      </c>
      <c r="M27" s="64">
        <f>'WEEKLY COMPETITIVE REPORT'!M27</f>
        <v>-38.87171561051005</v>
      </c>
      <c r="N27" s="14">
        <f t="shared" si="3"/>
        <v>698.6398162868751</v>
      </c>
      <c r="O27" s="37">
        <f>'WEEKLY COMPETITIVE REPORT'!O27</f>
        <v>3</v>
      </c>
      <c r="P27" s="14">
        <f>'WEEKLY COMPETITIVE REPORT'!P27/Y4</f>
        <v>4456.8097509273975</v>
      </c>
      <c r="Q27" s="14">
        <f>'WEEKLY COMPETITIVE REPORT'!Q27/Y17</f>
        <v>0.4573985533897266</v>
      </c>
      <c r="R27" s="22">
        <f>'WEEKLY COMPETITIVE REPORT'!R27</f>
        <v>647</v>
      </c>
      <c r="S27" s="22">
        <f>'WEEKLY COMPETITIVE REPORT'!S27</f>
        <v>738</v>
      </c>
      <c r="T27" s="64">
        <f>'WEEKLY COMPETITIVE REPORT'!T27</f>
        <v>-9.836504958456189</v>
      </c>
      <c r="U27" s="14">
        <f>'WEEKLY COMPETITIVE REPORT'!U27/Y17</f>
        <v>1.0366556331984798</v>
      </c>
      <c r="V27" s="14">
        <f t="shared" si="4"/>
        <v>1485.6032503091326</v>
      </c>
      <c r="W27" s="25">
        <f t="shared" si="5"/>
        <v>4457.846406560596</v>
      </c>
      <c r="X27" s="22">
        <f>'WEEKLY COMPETITIVE REPORT'!X27</f>
        <v>1690</v>
      </c>
      <c r="Y27" s="56">
        <f>'WEEKLY COMPETITIVE REPORT'!Y27</f>
        <v>2337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ANGEL'S SHARE</v>
      </c>
      <c r="D28" s="4" t="str">
        <f>'WEEKLY COMPETITIVE REPORT'!D28</f>
        <v>ANGELSKI DELEŽ</v>
      </c>
      <c r="E28" s="4" t="str">
        <f>'WEEKLY COMPETITIVE REPORT'!E28</f>
        <v>IND</v>
      </c>
      <c r="F28" s="4" t="str">
        <f>'WEEKLY COMPETITIVE REPORT'!F28</f>
        <v>CF</v>
      </c>
      <c r="G28" s="37">
        <f>'WEEKLY COMPETITIVE REPORT'!G28</f>
        <v>2</v>
      </c>
      <c r="H28" s="37">
        <f>'WEEKLY COMPETITIVE REPORT'!H28</f>
        <v>1</v>
      </c>
      <c r="I28" s="14">
        <f>'WEEKLY COMPETITIVE REPORT'!I28/Y4</f>
        <v>1772.6550079491255</v>
      </c>
      <c r="J28" s="14">
        <f>'WEEKLY COMPETITIVE REPORT'!J28/Y17</f>
        <v>0.1621919823464509</v>
      </c>
      <c r="K28" s="22">
        <f>'WEEKLY COMPETITIVE REPORT'!K28</f>
        <v>283</v>
      </c>
      <c r="L28" s="22">
        <f>'WEEKLY COMPETITIVE REPORT'!L28</f>
        <v>284</v>
      </c>
      <c r="M28" s="64">
        <f>'WEEKLY COMPETITIVE REPORT'!M28</f>
        <v>1.1337868480725746</v>
      </c>
      <c r="N28" s="14">
        <f t="shared" si="3"/>
        <v>1772.6550079491255</v>
      </c>
      <c r="O28" s="37">
        <f>'WEEKLY COMPETITIVE REPORT'!O28</f>
        <v>1</v>
      </c>
      <c r="P28" s="14">
        <f>'WEEKLY COMPETITIVE REPORT'!P28/Y4</f>
        <v>3962.6391096979332</v>
      </c>
      <c r="Q28" s="14">
        <f>'WEEKLY COMPETITIVE REPORT'!Q28/Y17</f>
        <v>0.26958440603162925</v>
      </c>
      <c r="R28" s="22">
        <f>'WEEKLY COMPETITIVE REPORT'!R28</f>
        <v>646</v>
      </c>
      <c r="S28" s="22">
        <f>'WEEKLY COMPETITIVE REPORT'!S28</f>
        <v>480</v>
      </c>
      <c r="T28" s="64">
        <f>'WEEKLY COMPETITIVE REPORT'!T28</f>
        <v>36.016371077762614</v>
      </c>
      <c r="U28" s="14">
        <f>'WEEKLY COMPETITIVE REPORT'!U28/Y17</f>
        <v>0.8715213926688734</v>
      </c>
      <c r="V28" s="14">
        <f t="shared" si="4"/>
        <v>3962.6391096979332</v>
      </c>
      <c r="W28" s="25">
        <f t="shared" si="5"/>
        <v>3963.510631090602</v>
      </c>
      <c r="X28" s="22">
        <f>'WEEKLY COMPETITIVE REPORT'!X28</f>
        <v>1919</v>
      </c>
      <c r="Y28" s="56">
        <f>'WEEKLY COMPETITIVE REPORT'!Y28</f>
        <v>2565</v>
      </c>
    </row>
    <row r="29" spans="1:25" ht="12.75">
      <c r="A29" s="50">
        <v>16</v>
      </c>
      <c r="B29" s="4">
        <f>'WEEKLY COMPETITIVE REPORT'!B29</f>
        <v>16</v>
      </c>
      <c r="C29" s="4" t="str">
        <f>'WEEKLY COMPETITIVE REPORT'!C29</f>
        <v>SHANGHAI GYPSY</v>
      </c>
      <c r="D29" s="4" t="str">
        <f>'WEEKLY COMPETITIVE REPORT'!D29</f>
        <v>ŠANGHAJ</v>
      </c>
      <c r="E29" s="4" t="str">
        <f>'WEEKLY COMPETITIVE REPORT'!E29</f>
        <v>IND</v>
      </c>
      <c r="F29" s="4" t="str">
        <f>'WEEKLY COMPETITIVE REPORT'!F29</f>
        <v>KZC</v>
      </c>
      <c r="G29" s="37">
        <f>'WEEKLY COMPETITIVE REPORT'!G29</f>
        <v>12</v>
      </c>
      <c r="H29" s="37">
        <f>'WEEKLY COMPETITIVE REPORT'!H29</f>
        <v>13</v>
      </c>
      <c r="I29" s="14">
        <f>'WEEKLY COMPETITIVE REPORT'!I29/Y4</f>
        <v>2894.8065712771595</v>
      </c>
      <c r="J29" s="14">
        <f>'WEEKLY COMPETITIVE REPORT'!J29/Y17</f>
        <v>0.13166605369621184</v>
      </c>
      <c r="K29" s="22">
        <f>'WEEKLY COMPETITIVE REPORT'!K29</f>
        <v>684</v>
      </c>
      <c r="L29" s="22">
        <f>'WEEKLY COMPETITIVE REPORT'!L29</f>
        <v>226</v>
      </c>
      <c r="M29" s="64">
        <f>'WEEKLY COMPETITIVE REPORT'!M29</f>
        <v>103.44506517690877</v>
      </c>
      <c r="N29" s="14">
        <f t="shared" si="3"/>
        <v>222.6774285597815</v>
      </c>
      <c r="O29" s="37">
        <f>'WEEKLY COMPETITIVE REPORT'!O29</f>
        <v>13</v>
      </c>
      <c r="P29" s="14">
        <f>'WEEKLY COMPETITIVE REPORT'!P29/Y4</f>
        <v>2913.3545310015897</v>
      </c>
      <c r="Q29" s="14">
        <f>'WEEKLY COMPETITIVE REPORT'!Q29/Y17</f>
        <v>0.17273507416942505</v>
      </c>
      <c r="R29" s="22">
        <f>'WEEKLY COMPETITIVE REPORT'!R29</f>
        <v>689</v>
      </c>
      <c r="S29" s="22">
        <f>'WEEKLY COMPETITIVE REPORT'!S29</f>
        <v>308</v>
      </c>
      <c r="T29" s="64">
        <f>'WEEKLY COMPETITIVE REPORT'!T29</f>
        <v>56.06813342796309</v>
      </c>
      <c r="U29" s="14">
        <f>'WEEKLY COMPETITIVE REPORT'!U29/Y4</f>
        <v>254858.2405935347</v>
      </c>
      <c r="V29" s="14">
        <f t="shared" si="4"/>
        <v>224.10419469242999</v>
      </c>
      <c r="W29" s="25">
        <f t="shared" si="5"/>
        <v>257771.59512453628</v>
      </c>
      <c r="X29" s="22">
        <f>'WEEKLY COMPETITIVE REPORT'!X29</f>
        <v>44816</v>
      </c>
      <c r="Y29" s="56">
        <f>'WEEKLY COMPETITIVE REPORT'!Y29</f>
        <v>45505</v>
      </c>
    </row>
    <row r="30" spans="1:25" ht="12.75">
      <c r="A30" s="51">
        <v>17</v>
      </c>
      <c r="B30" s="4">
        <f>'WEEKLY COMPETITIVE REPORT'!B30</f>
        <v>12</v>
      </c>
      <c r="C30" s="4" t="str">
        <f>'WEEKLY COMPETITIVE REPORT'!C30</f>
        <v>ARGO</v>
      </c>
      <c r="D30" s="4" t="str">
        <f>'WEEKLY COMPETITIVE REPORT'!D30</f>
        <v>MISIJA ARGO</v>
      </c>
      <c r="E30" s="4" t="str">
        <f>'WEEKLY COMPETITIVE REPORT'!E30</f>
        <v>WB</v>
      </c>
      <c r="F30" s="4" t="str">
        <f>'WEEKLY COMPETITIVE REPORT'!F30</f>
        <v>Blitz</v>
      </c>
      <c r="G30" s="37">
        <f>'WEEKLY COMPETITIVE REPORT'!G30</f>
        <v>4</v>
      </c>
      <c r="H30" s="37">
        <f>'WEEKLY COMPETITIVE REPORT'!H30</f>
        <v>2</v>
      </c>
      <c r="I30" s="14">
        <f>'WEEKLY COMPETITIVE REPORT'!I30/Y4</f>
        <v>1547.4297827239004</v>
      </c>
      <c r="J30" s="14">
        <f>'WEEKLY COMPETITIVE REPORT'!J30/Y17</f>
        <v>0.21184258918720117</v>
      </c>
      <c r="K30" s="22">
        <f>'WEEKLY COMPETITIVE REPORT'!K30</f>
        <v>262</v>
      </c>
      <c r="L30" s="22">
        <f>'WEEKLY COMPETITIVE REPORT'!L30</f>
        <v>310</v>
      </c>
      <c r="M30" s="64">
        <f>'WEEKLY COMPETITIVE REPORT'!M30</f>
        <v>-32.407407407407405</v>
      </c>
      <c r="N30" s="14">
        <f t="shared" si="3"/>
        <v>773.7148913619502</v>
      </c>
      <c r="O30" s="37">
        <f>'WEEKLY COMPETITIVE REPORT'!O30</f>
        <v>2</v>
      </c>
      <c r="P30" s="14">
        <f>'WEEKLY COMPETITIVE REPORT'!P30/Y4</f>
        <v>2383.4128245892953</v>
      </c>
      <c r="Q30" s="14">
        <f>'WEEKLY COMPETITIVE REPORT'!Q30/Y17</f>
        <v>0.30587225695721465</v>
      </c>
      <c r="R30" s="22">
        <f>'WEEKLY COMPETITIVE REPORT'!R30</f>
        <v>415</v>
      </c>
      <c r="S30" s="22">
        <f>'WEEKLY COMPETITIVE REPORT'!S30</f>
        <v>481</v>
      </c>
      <c r="T30" s="64">
        <f>'WEEKLY COMPETITIVE REPORT'!T30</f>
        <v>-27.89579158316633</v>
      </c>
      <c r="U30" s="14">
        <f>'WEEKLY COMPETITIVE REPORT'!U30/Y4</f>
        <v>19578.696343402225</v>
      </c>
      <c r="V30" s="14">
        <f t="shared" si="4"/>
        <v>1191.7064122946476</v>
      </c>
      <c r="W30" s="25">
        <f t="shared" si="5"/>
        <v>21962.10916799152</v>
      </c>
      <c r="X30" s="22">
        <f>'WEEKLY COMPETITIVE REPORT'!X30</f>
        <v>3095</v>
      </c>
      <c r="Y30" s="56">
        <f>'WEEKLY COMPETITIVE REPORT'!Y30</f>
        <v>3510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NAHRANI ME Z BESEDAMI</v>
      </c>
      <c r="D31" s="4" t="str">
        <f>'WEEKLY COMPETITIVE REPORT'!D31</f>
        <v>NAHRANI ME Z BESEDAMI</v>
      </c>
      <c r="E31" s="4" t="str">
        <f>'WEEKLY COMPETITIVE REPORT'!E31</f>
        <v>DOMEST</v>
      </c>
      <c r="F31" s="4" t="str">
        <f>'WEEKLY COMPETITIVE REPORT'!F31</f>
        <v>FIVIA</v>
      </c>
      <c r="G31" s="37">
        <f>'WEEKLY COMPETITIVE REPORT'!G31</f>
        <v>5</v>
      </c>
      <c r="H31" s="37">
        <f>'WEEKLY COMPETITIVE REPORT'!H31</f>
        <v>9</v>
      </c>
      <c r="I31" s="14">
        <f>'WEEKLY COMPETITIVE REPORT'!I31/Y4</f>
        <v>164.28192898781134</v>
      </c>
      <c r="J31" s="14">
        <f>'WEEKLY COMPETITIVE REPORT'!J31/Y17</f>
        <v>0.05565771729802624</v>
      </c>
      <c r="K31" s="22">
        <f>'WEEKLY COMPETITIVE REPORT'!K31</f>
        <v>21</v>
      </c>
      <c r="L31" s="22">
        <f>'WEEKLY COMPETITIVE REPORT'!L31</f>
        <v>84</v>
      </c>
      <c r="M31" s="64">
        <f>'WEEKLY COMPETITIVE REPORT'!M31</f>
        <v>-72.68722466960352</v>
      </c>
      <c r="N31" s="14">
        <f t="shared" si="3"/>
        <v>18.25354766531237</v>
      </c>
      <c r="O31" s="37">
        <f>'WEEKLY COMPETITIVE REPORT'!O31</f>
        <v>9</v>
      </c>
      <c r="P31" s="14">
        <f>'WEEKLY COMPETITIVE REPORT'!P31/Y4</f>
        <v>437.2019077901431</v>
      </c>
      <c r="Q31" s="14">
        <f>'WEEKLY COMPETITIVE REPORT'!Q31/Y17</f>
        <v>0.09341669731518941</v>
      </c>
      <c r="R31" s="22">
        <f>'WEEKLY COMPETITIVE REPORT'!R31</f>
        <v>58</v>
      </c>
      <c r="S31" s="22">
        <f>'WEEKLY COMPETITIVE REPORT'!S31</f>
        <v>151</v>
      </c>
      <c r="T31" s="64">
        <f>'WEEKLY COMPETITIVE REPORT'!T31</f>
        <v>-56.69291338582677</v>
      </c>
      <c r="U31" s="14">
        <f>'WEEKLY COMPETITIVE REPORT'!U31/Y4</f>
        <v>11713.036565977742</v>
      </c>
      <c r="V31" s="14">
        <f t="shared" si="4"/>
        <v>48.57798975446034</v>
      </c>
      <c r="W31" s="25">
        <f t="shared" si="5"/>
        <v>12150.238473767884</v>
      </c>
      <c r="X31" s="22">
        <f>'WEEKLY COMPETITIVE REPORT'!X31</f>
        <v>1929</v>
      </c>
      <c r="Y31" s="56">
        <f>'WEEKLY COMPETITIVE REPORT'!Y31</f>
        <v>1987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177</v>
      </c>
      <c r="I34" s="32">
        <f>SUM(I14:I33)</f>
        <v>234499.20508744035</v>
      </c>
      <c r="J34" s="31">
        <f>SUM(J14:J33)</f>
        <v>212029.23051314303</v>
      </c>
      <c r="K34" s="31">
        <f>SUM(K14:K33)</f>
        <v>34544</v>
      </c>
      <c r="L34" s="31">
        <f>SUM(L14:L33)</f>
        <v>30257</v>
      </c>
      <c r="M34" s="64">
        <f>'WEEKLY COMPETITIVE REPORT'!M34</f>
        <v>-24.01476775135228</v>
      </c>
      <c r="N34" s="32">
        <f>I34/H34</f>
        <v>1324.8542660307364</v>
      </c>
      <c r="O34" s="40">
        <f>'WEEKLY COMPETITIVE REPORT'!O34</f>
        <v>177</v>
      </c>
      <c r="P34" s="31">
        <f>SUM(P14:P33)</f>
        <v>475161.63222045574</v>
      </c>
      <c r="Q34" s="31">
        <f>SUM(Q14:Q33)</f>
        <v>332083.96991318825</v>
      </c>
      <c r="R34" s="31">
        <f>SUM(R14:R33)</f>
        <v>73948</v>
      </c>
      <c r="S34" s="31">
        <f>SUM(S14:S33)</f>
        <v>52034</v>
      </c>
      <c r="T34" s="65">
        <f>P34/Q34-100%</f>
        <v>0.43084784352785865</v>
      </c>
      <c r="U34" s="31">
        <f>SUM(U14:U33)</f>
        <v>2243805.5647748</v>
      </c>
      <c r="V34" s="32">
        <f>P34/O34</f>
        <v>2684.528995595795</v>
      </c>
      <c r="W34" s="31">
        <f>SUM(W14:W33)</f>
        <v>2718967.196995256</v>
      </c>
      <c r="X34" s="31">
        <f>SUM(X14:X33)</f>
        <v>360330</v>
      </c>
      <c r="Y34" s="35">
        <f>SUM(Y14:Y33)</f>
        <v>434278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2012-12-27T11:08:43Z</dcterms:modified>
  <cp:category/>
  <cp:version/>
  <cp:contentType/>
  <cp:contentStatus/>
</cp:coreProperties>
</file>