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386" windowWidth="25200" windowHeight="90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<sst xmlns="http://schemas.openxmlformats.org/spreadsheetml/2006/main" count="264" uniqueCount="99">
  <si>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</si>
  <si>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</si>
  <si>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</si>
  <si>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</si>
  <si>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</si>
  <si>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</si>
  <si>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</si>
  <si>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</si>
  <si>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</si>
  <si>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</si>
  <si>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</si>
  <si>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</si>
  <si>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</si>
  <si>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</si>
  <si>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</si>
  <si>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</si>
  <si>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</si>
  <si>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</si>
  <si>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</si>
  <si>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</si>
  <si>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</si>
  <si>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</si>
  <si>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</si>
  <si>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</si>
  <si>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</si>
  <si>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</si>
  <si>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</si>
  <si>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</si>
  <si>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</si>
  <si>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</si>
  <si>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</si>
  <si>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</si>
  <si>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</si>
  <si>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</si>
  <si>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</si>
  <si>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</si>
  <si>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</si>
  <si>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</si>
  <si>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</si>
  <si>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</si>
  <si>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</si>
  <si>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</si>
  <si>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</si>
  <si>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</si>
  <si>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</si>
  <si>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</si>
  <si>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</si>
  <si>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</si>
  <si>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New</t>
  </si>
  <si>
    <t>CF</t>
  </si>
  <si>
    <t>SONY</t>
  </si>
  <si>
    <t>PAR</t>
  </si>
  <si>
    <t>BRAVE</t>
  </si>
  <si>
    <t>POGUM</t>
  </si>
  <si>
    <t>BVI</t>
  </si>
  <si>
    <t>CENEX</t>
  </si>
  <si>
    <t>SHANGHAI GYPSY</t>
  </si>
  <si>
    <t>ŠANGHAJ</t>
  </si>
  <si>
    <t>KZC</t>
  </si>
  <si>
    <t>HOTEL TRANSYLVANIA 3D</t>
  </si>
  <si>
    <t>HOTEL TRANSILVANIJA 3D</t>
  </si>
  <si>
    <t>FIVIA</t>
  </si>
  <si>
    <t>SKYFALL</t>
  </si>
  <si>
    <t>TWILIGHT SAGA: BREAKING DAWN</t>
  </si>
  <si>
    <t>SOMRAK SAGA: JUTRANJA ZARJA 2. DEL</t>
  </si>
  <si>
    <t>CLOUD ATLAS</t>
  </si>
  <si>
    <t>ATLAS OBLAKOV</t>
  </si>
  <si>
    <t>RISE OF THE GUARDIANS</t>
  </si>
  <si>
    <t>PET LEGEND</t>
  </si>
  <si>
    <t>SANTA'S APPRENTICE</t>
  </si>
  <si>
    <t>BOŽIČKOV VAJENEC</t>
  </si>
  <si>
    <t>ANGEL'S SHARE</t>
  </si>
  <si>
    <t>ANGELSKI DELEŽ</t>
  </si>
  <si>
    <t>HOBBIT: AN UNEXPECTED JOURNEY</t>
  </si>
  <si>
    <t>HOBIT: NEPRIČAKOVANO POTOVANJE</t>
  </si>
  <si>
    <t>A ROYAL AFFAIR</t>
  </si>
  <si>
    <t>KRALJEVSKA AFERA</t>
  </si>
  <si>
    <t>LOVE IS ALL YOU NEED</t>
  </si>
  <si>
    <t>LJUBEZEN JE VSE KAR POTREBUJEŠ</t>
  </si>
  <si>
    <t>LIFE OF PI</t>
  </si>
  <si>
    <t>PIJEVO ŽIVLJENJE</t>
  </si>
  <si>
    <t>FOX</t>
  </si>
  <si>
    <t>THIS IS 40</t>
  </si>
  <si>
    <t>TO SO 40</t>
  </si>
  <si>
    <t>UNI</t>
  </si>
  <si>
    <t>JACK REACHER</t>
  </si>
  <si>
    <t>GAMBIT</t>
  </si>
  <si>
    <t>NATEG IN POL</t>
  </si>
  <si>
    <t>03 - Jan</t>
  </si>
  <si>
    <t>04 - Jan</t>
  </si>
  <si>
    <t>06 - Jan</t>
  </si>
  <si>
    <t>09 - Jan</t>
  </si>
  <si>
    <t>SAMMY'S ADVENTURES 2</t>
  </si>
  <si>
    <t>SAMOVA PUSTOLOVŠČINA 2</t>
  </si>
  <si>
    <t>7 PSYCHOPATHS</t>
  </si>
  <si>
    <t>SEDEM PSIHOPATOV IN SHIH TZU</t>
  </si>
  <si>
    <t>NO DATA</t>
  </si>
  <si>
    <t>IMPOSSIBLE</t>
  </si>
  <si>
    <t>NEMOGOČE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</si>
</sst>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R8" sqref="R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89</v>
      </c>
      <c r="L4" s="20"/>
      <c r="M4" s="81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88</v>
      </c>
      <c r="L5" s="7"/>
      <c r="M5" s="82" t="s">
        <v>91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41284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93" t="s">
        <v>73</v>
      </c>
      <c r="D14" s="93" t="s">
        <v>74</v>
      </c>
      <c r="E14" s="15" t="s">
        <v>46</v>
      </c>
      <c r="F14" s="15" t="s">
        <v>42</v>
      </c>
      <c r="G14" s="37">
        <v>4</v>
      </c>
      <c r="H14" s="37">
        <v>26</v>
      </c>
      <c r="I14" s="14">
        <v>27336</v>
      </c>
      <c r="J14" s="14">
        <v>57363</v>
      </c>
      <c r="K14" s="14">
        <v>4539</v>
      </c>
      <c r="L14" s="14">
        <v>9563</v>
      </c>
      <c r="M14" s="64">
        <f>(I14/J14*100)-100</f>
        <v>-52.34558861984206</v>
      </c>
      <c r="N14" s="14">
        <f>I14/H14</f>
        <v>1051.3846153846155</v>
      </c>
      <c r="O14" s="37">
        <v>26</v>
      </c>
      <c r="P14" s="14">
        <v>39786</v>
      </c>
      <c r="Q14" s="14">
        <v>93207</v>
      </c>
      <c r="R14" s="14">
        <v>7127</v>
      </c>
      <c r="S14" s="14">
        <v>15970</v>
      </c>
      <c r="T14" s="64">
        <f>(P14/Q14*100)-100</f>
        <v>-57.31436480092697</v>
      </c>
      <c r="U14" s="89">
        <v>400911</v>
      </c>
      <c r="V14" s="14">
        <f>P14/O14</f>
        <v>1530.2307692307693</v>
      </c>
      <c r="W14" s="75">
        <f>SUM(U14,P14)</f>
        <v>440697</v>
      </c>
      <c r="X14" s="75">
        <v>72281</v>
      </c>
      <c r="Y14" s="76">
        <f>SUM(X14,R14)</f>
        <v>79408</v>
      </c>
    </row>
    <row r="15" spans="1:25" ht="12.75">
      <c r="A15" s="72">
        <v>2</v>
      </c>
      <c r="B15" s="72">
        <v>2</v>
      </c>
      <c r="C15" s="4" t="s">
        <v>79</v>
      </c>
      <c r="D15" s="4" t="s">
        <v>80</v>
      </c>
      <c r="E15" s="15" t="s">
        <v>81</v>
      </c>
      <c r="F15" s="15" t="s">
        <v>42</v>
      </c>
      <c r="G15" s="37">
        <v>3</v>
      </c>
      <c r="H15" s="37">
        <v>16</v>
      </c>
      <c r="I15" s="14">
        <v>19569</v>
      </c>
      <c r="J15" s="14">
        <v>24387</v>
      </c>
      <c r="K15" s="14">
        <v>3207</v>
      </c>
      <c r="L15" s="14">
        <v>4056</v>
      </c>
      <c r="M15" s="64">
        <f>(I15/J15*100)-100</f>
        <v>-19.756427604871448</v>
      </c>
      <c r="N15" s="14">
        <f>I15/H15</f>
        <v>1223.0625</v>
      </c>
      <c r="O15" s="38">
        <v>16</v>
      </c>
      <c r="P15" s="14">
        <v>29263</v>
      </c>
      <c r="Q15" s="14">
        <v>40178</v>
      </c>
      <c r="R15" s="14">
        <v>5224</v>
      </c>
      <c r="S15" s="14">
        <v>7005</v>
      </c>
      <c r="T15" s="64">
        <f>(P15/Q15*100)-100</f>
        <v>-27.166608591766632</v>
      </c>
      <c r="U15" s="75">
        <v>93720</v>
      </c>
      <c r="V15" s="14">
        <f>P15/O15</f>
        <v>1828.9375</v>
      </c>
      <c r="W15" s="75">
        <f>SUM(U15,P15)</f>
        <v>122983</v>
      </c>
      <c r="X15" s="75">
        <v>17135</v>
      </c>
      <c r="Y15" s="76">
        <f>SUM(X15,R15)</f>
        <v>22359</v>
      </c>
    </row>
    <row r="16" spans="1:25" ht="12.75">
      <c r="A16" s="72">
        <v>3</v>
      </c>
      <c r="B16" s="72" t="s">
        <v>48</v>
      </c>
      <c r="C16" s="4" t="s">
        <v>92</v>
      </c>
      <c r="D16" s="4" t="s">
        <v>93</v>
      </c>
      <c r="E16" s="15" t="s">
        <v>46</v>
      </c>
      <c r="F16" s="15" t="s">
        <v>42</v>
      </c>
      <c r="G16" s="37">
        <v>1</v>
      </c>
      <c r="H16" s="37">
        <v>15</v>
      </c>
      <c r="I16" s="96">
        <v>16094</v>
      </c>
      <c r="J16" s="96"/>
      <c r="K16" s="101">
        <v>3161</v>
      </c>
      <c r="L16" s="101"/>
      <c r="M16" s="64"/>
      <c r="N16" s="14">
        <f>I16/H16</f>
        <v>1072.9333333333334</v>
      </c>
      <c r="O16" s="73">
        <v>15</v>
      </c>
      <c r="P16" s="14">
        <v>23290</v>
      </c>
      <c r="Q16" s="14"/>
      <c r="R16" s="14">
        <v>4769</v>
      </c>
      <c r="S16" s="14"/>
      <c r="T16" s="64"/>
      <c r="U16" s="75"/>
      <c r="V16" s="14">
        <f>P16/O16</f>
        <v>1552.6666666666667</v>
      </c>
      <c r="W16" s="75">
        <f>SUM(U16,P16)</f>
        <v>23290</v>
      </c>
      <c r="X16" s="75"/>
      <c r="Y16" s="76">
        <f>SUM(X16,R16)</f>
        <v>4769</v>
      </c>
    </row>
    <row r="17" spans="1:25" ht="12.75">
      <c r="A17" s="72">
        <v>4</v>
      </c>
      <c r="B17" s="72">
        <v>4</v>
      </c>
      <c r="C17" s="4" t="s">
        <v>82</v>
      </c>
      <c r="D17" s="4" t="s">
        <v>83</v>
      </c>
      <c r="E17" s="15" t="s">
        <v>84</v>
      </c>
      <c r="F17" s="15" t="s">
        <v>36</v>
      </c>
      <c r="G17" s="37">
        <v>3</v>
      </c>
      <c r="H17" s="37">
        <v>11</v>
      </c>
      <c r="I17" s="24">
        <v>14388</v>
      </c>
      <c r="J17" s="24">
        <v>22754</v>
      </c>
      <c r="K17" s="98">
        <v>2650</v>
      </c>
      <c r="L17" s="98">
        <v>4218</v>
      </c>
      <c r="M17" s="64">
        <f>(I17/J17*100)-100</f>
        <v>-36.76716181770239</v>
      </c>
      <c r="N17" s="14">
        <f>I17/H17</f>
        <v>1308</v>
      </c>
      <c r="O17" s="73">
        <v>11</v>
      </c>
      <c r="P17" s="74">
        <v>19798</v>
      </c>
      <c r="Q17" s="74">
        <v>33465</v>
      </c>
      <c r="R17" s="74">
        <v>4030</v>
      </c>
      <c r="S17" s="74">
        <v>6369</v>
      </c>
      <c r="T17" s="64">
        <f>(P17/Q17*100)-100</f>
        <v>-40.83968325115792</v>
      </c>
      <c r="U17" s="75">
        <v>73283</v>
      </c>
      <c r="V17" s="14">
        <f>P17/O17</f>
        <v>1799.8181818181818</v>
      </c>
      <c r="W17" s="75">
        <f>SUM(U17,P17)</f>
        <v>93081</v>
      </c>
      <c r="X17" s="75">
        <v>14526</v>
      </c>
      <c r="Y17" s="76">
        <f>SUM(X17,R17)</f>
        <v>18556</v>
      </c>
    </row>
    <row r="18" spans="1:25" ht="13.5" customHeight="1">
      <c r="A18" s="72">
        <v>5</v>
      </c>
      <c r="B18" s="72">
        <v>5</v>
      </c>
      <c r="C18" s="4" t="s">
        <v>85</v>
      </c>
      <c r="D18" s="4" t="s">
        <v>85</v>
      </c>
      <c r="E18" s="15" t="s">
        <v>51</v>
      </c>
      <c r="F18" s="15" t="s">
        <v>36</v>
      </c>
      <c r="G18" s="37">
        <v>2</v>
      </c>
      <c r="H18" s="37">
        <v>9</v>
      </c>
      <c r="I18" s="14">
        <v>11496</v>
      </c>
      <c r="J18" s="14">
        <v>16115</v>
      </c>
      <c r="K18" s="24">
        <v>2097</v>
      </c>
      <c r="L18" s="24">
        <v>2932</v>
      </c>
      <c r="M18" s="64">
        <f>(I18/J18*100)-100</f>
        <v>-28.662736580825324</v>
      </c>
      <c r="N18" s="14">
        <f>I18/H18</f>
        <v>1277.3333333333333</v>
      </c>
      <c r="O18" s="38">
        <v>9</v>
      </c>
      <c r="P18" s="14">
        <v>16281</v>
      </c>
      <c r="Q18" s="14">
        <v>25867</v>
      </c>
      <c r="R18" s="14">
        <v>3275</v>
      </c>
      <c r="S18" s="14">
        <v>4928</v>
      </c>
      <c r="T18" s="64">
        <f>(P18/Q18*100)-100</f>
        <v>-37.05880078864963</v>
      </c>
      <c r="U18" s="75">
        <v>32337</v>
      </c>
      <c r="V18" s="14">
        <f>P18/O18</f>
        <v>1809</v>
      </c>
      <c r="W18" s="75">
        <f>SUM(U18,P18)</f>
        <v>48618</v>
      </c>
      <c r="X18" s="75">
        <v>6439</v>
      </c>
      <c r="Y18" s="76">
        <f>SUM(X18,R18)</f>
        <v>9714</v>
      </c>
    </row>
    <row r="19" spans="1:25" ht="12.75">
      <c r="A19" s="72">
        <v>6</v>
      </c>
      <c r="B19" s="72" t="s">
        <v>48</v>
      </c>
      <c r="C19" s="4" t="s">
        <v>94</v>
      </c>
      <c r="D19" s="4" t="s">
        <v>95</v>
      </c>
      <c r="E19" s="15" t="s">
        <v>46</v>
      </c>
      <c r="F19" s="15" t="s">
        <v>47</v>
      </c>
      <c r="G19" s="37">
        <v>1</v>
      </c>
      <c r="H19" s="37">
        <v>4</v>
      </c>
      <c r="I19" s="96">
        <v>7003</v>
      </c>
      <c r="J19" s="96"/>
      <c r="K19" s="97">
        <v>1289</v>
      </c>
      <c r="L19" s="97"/>
      <c r="M19" s="64"/>
      <c r="N19" s="14">
        <f>I19/H19</f>
        <v>1750.75</v>
      </c>
      <c r="O19" s="73">
        <v>4</v>
      </c>
      <c r="P19" s="22">
        <v>9301</v>
      </c>
      <c r="Q19" s="22"/>
      <c r="R19" s="22">
        <v>1852</v>
      </c>
      <c r="S19" s="22"/>
      <c r="T19" s="64"/>
      <c r="U19" s="75">
        <v>1268</v>
      </c>
      <c r="V19" s="14">
        <f>P19/O19</f>
        <v>2325.25</v>
      </c>
      <c r="W19" s="75">
        <f>SUM(U19,P19)</f>
        <v>10569</v>
      </c>
      <c r="X19" s="75">
        <v>236</v>
      </c>
      <c r="Y19" s="76">
        <f>SUM(X19,R19)</f>
        <v>2088</v>
      </c>
    </row>
    <row r="20" spans="1:25" ht="12.75">
      <c r="A20" s="72">
        <v>7</v>
      </c>
      <c r="B20" s="72" t="s">
        <v>48</v>
      </c>
      <c r="C20" s="4" t="s">
        <v>97</v>
      </c>
      <c r="D20" s="4" t="s">
        <v>98</v>
      </c>
      <c r="E20" s="15" t="s">
        <v>46</v>
      </c>
      <c r="F20" s="15" t="s">
        <v>42</v>
      </c>
      <c r="G20" s="37">
        <v>1</v>
      </c>
      <c r="H20" s="37">
        <v>5</v>
      </c>
      <c r="I20" s="24">
        <v>6692</v>
      </c>
      <c r="J20" s="24"/>
      <c r="K20" s="14">
        <v>1242</v>
      </c>
      <c r="L20" s="14"/>
      <c r="M20" s="64"/>
      <c r="N20" s="14">
        <f>I20/H20</f>
        <v>1338.4</v>
      </c>
      <c r="O20" s="38">
        <v>5</v>
      </c>
      <c r="P20" s="14">
        <v>9296</v>
      </c>
      <c r="Q20" s="14"/>
      <c r="R20" s="14">
        <v>1898</v>
      </c>
      <c r="S20" s="14"/>
      <c r="T20" s="64"/>
      <c r="U20" s="75"/>
      <c r="V20" s="14">
        <f>P20/O20</f>
        <v>1859.2</v>
      </c>
      <c r="W20" s="75">
        <f>SUM(U20,P20)</f>
        <v>9296</v>
      </c>
      <c r="X20" s="75"/>
      <c r="Y20" s="76">
        <f>SUM(X20,R20)</f>
        <v>1898</v>
      </c>
    </row>
    <row r="21" spans="1:25" ht="12.75">
      <c r="A21" s="72">
        <v>8</v>
      </c>
      <c r="B21" s="72">
        <v>3</v>
      </c>
      <c r="C21" s="4" t="s">
        <v>67</v>
      </c>
      <c r="D21" s="4" t="s">
        <v>68</v>
      </c>
      <c r="E21" s="15" t="s">
        <v>51</v>
      </c>
      <c r="F21" s="15" t="s">
        <v>36</v>
      </c>
      <c r="G21" s="37">
        <v>6</v>
      </c>
      <c r="H21" s="37">
        <v>14</v>
      </c>
      <c r="I21" s="14">
        <v>6617</v>
      </c>
      <c r="J21" s="14">
        <v>23392</v>
      </c>
      <c r="K21" s="14">
        <v>1307</v>
      </c>
      <c r="L21" s="14">
        <v>4699</v>
      </c>
      <c r="M21" s="64">
        <f>(I21/J21*100)-100</f>
        <v>-71.7125512995896</v>
      </c>
      <c r="N21" s="14">
        <f>I21/H21</f>
        <v>472.64285714285717</v>
      </c>
      <c r="O21" s="73">
        <v>14</v>
      </c>
      <c r="P21" s="14">
        <v>8205</v>
      </c>
      <c r="Q21" s="14">
        <v>37126</v>
      </c>
      <c r="R21" s="14">
        <v>1712</v>
      </c>
      <c r="S21" s="14">
        <v>7631</v>
      </c>
      <c r="T21" s="64">
        <f>(P21/Q21*100)-100</f>
        <v>-77.89958519635834</v>
      </c>
      <c r="U21" s="75">
        <v>166786</v>
      </c>
      <c r="V21" s="14">
        <f>P21/O21</f>
        <v>586.0714285714286</v>
      </c>
      <c r="W21" s="75">
        <f>SUM(U21,P21)</f>
        <v>174991</v>
      </c>
      <c r="X21" s="75">
        <v>36345</v>
      </c>
      <c r="Y21" s="76">
        <f>SUM(X21,R21)</f>
        <v>38057</v>
      </c>
    </row>
    <row r="22" spans="1:25" ht="12.75">
      <c r="A22" s="72">
        <v>9</v>
      </c>
      <c r="B22" s="72">
        <v>7</v>
      </c>
      <c r="C22" s="4" t="s">
        <v>86</v>
      </c>
      <c r="D22" s="4" t="s">
        <v>87</v>
      </c>
      <c r="E22" s="15" t="s">
        <v>46</v>
      </c>
      <c r="F22" s="15" t="s">
        <v>42</v>
      </c>
      <c r="G22" s="37">
        <v>2</v>
      </c>
      <c r="H22" s="37">
        <v>5</v>
      </c>
      <c r="I22" s="24">
        <v>5769</v>
      </c>
      <c r="J22" s="24">
        <v>7730</v>
      </c>
      <c r="K22" s="24">
        <v>1085</v>
      </c>
      <c r="L22" s="24">
        <v>1465</v>
      </c>
      <c r="M22" s="64">
        <f>(I22/J22*100)-100</f>
        <v>-25.36869340232859</v>
      </c>
      <c r="N22" s="14">
        <f>I22/H22</f>
        <v>1153.8</v>
      </c>
      <c r="O22" s="73">
        <v>5</v>
      </c>
      <c r="P22" s="14">
        <v>7376</v>
      </c>
      <c r="Q22" s="14">
        <v>11715</v>
      </c>
      <c r="R22" s="14">
        <v>1518</v>
      </c>
      <c r="S22" s="14">
        <v>2296</v>
      </c>
      <c r="T22" s="64">
        <f>(P22/Q22*100)-100</f>
        <v>-37.03798548868972</v>
      </c>
      <c r="U22" s="75">
        <v>11715</v>
      </c>
      <c r="V22" s="14">
        <f>P22/O22</f>
        <v>1475.2</v>
      </c>
      <c r="W22" s="75">
        <f>SUM(U22,P22)</f>
        <v>19091</v>
      </c>
      <c r="X22" s="75">
        <v>2296</v>
      </c>
      <c r="Y22" s="76">
        <f>SUM(X22,R22)</f>
        <v>3814</v>
      </c>
    </row>
    <row r="23" spans="1:25" ht="12.75">
      <c r="A23" s="72">
        <v>10</v>
      </c>
      <c r="B23" s="72">
        <v>8</v>
      </c>
      <c r="C23" s="4" t="s">
        <v>62</v>
      </c>
      <c r="D23" s="4" t="s">
        <v>62</v>
      </c>
      <c r="E23" s="15" t="s">
        <v>50</v>
      </c>
      <c r="F23" s="15" t="s">
        <v>49</v>
      </c>
      <c r="G23" s="37">
        <v>10</v>
      </c>
      <c r="H23" s="37">
        <v>14</v>
      </c>
      <c r="I23" s="24">
        <v>3003</v>
      </c>
      <c r="J23" s="24">
        <v>7003</v>
      </c>
      <c r="K23" s="24">
        <v>526</v>
      </c>
      <c r="L23" s="24">
        <v>1239</v>
      </c>
      <c r="M23" s="64">
        <f>(I23/J23*100)-100</f>
        <v>-57.1183778380694</v>
      </c>
      <c r="N23" s="14">
        <f>I23/H23</f>
        <v>214.5</v>
      </c>
      <c r="O23" s="73">
        <v>14</v>
      </c>
      <c r="P23" s="22">
        <v>4572</v>
      </c>
      <c r="Q23" s="22">
        <v>11106</v>
      </c>
      <c r="R23" s="22">
        <v>815</v>
      </c>
      <c r="S23" s="22">
        <v>2019</v>
      </c>
      <c r="T23" s="64">
        <f>(P23/Q23*100)-100</f>
        <v>-58.83306320907617</v>
      </c>
      <c r="U23" s="75">
        <v>545911</v>
      </c>
      <c r="V23" s="14">
        <f>P23/O23</f>
        <v>326.57142857142856</v>
      </c>
      <c r="W23" s="75">
        <f>SUM(U23,P23)</f>
        <v>550483</v>
      </c>
      <c r="X23" s="77">
        <v>109117</v>
      </c>
      <c r="Y23" s="76">
        <f>SUM(X23,R23)</f>
        <v>109932</v>
      </c>
    </row>
    <row r="24" spans="1:25" ht="12.75">
      <c r="A24" s="72">
        <v>11</v>
      </c>
      <c r="B24" s="72">
        <v>9</v>
      </c>
      <c r="C24" s="4" t="s">
        <v>65</v>
      </c>
      <c r="D24" s="4" t="s">
        <v>66</v>
      </c>
      <c r="E24" s="15" t="s">
        <v>46</v>
      </c>
      <c r="F24" s="15" t="s">
        <v>47</v>
      </c>
      <c r="G24" s="37">
        <v>7</v>
      </c>
      <c r="H24" s="37">
        <v>7</v>
      </c>
      <c r="I24" s="24">
        <v>3225</v>
      </c>
      <c r="J24" s="24">
        <v>3573</v>
      </c>
      <c r="K24" s="96">
        <v>629</v>
      </c>
      <c r="L24" s="96">
        <v>636</v>
      </c>
      <c r="M24" s="64">
        <f>(I24/J24*100)-100</f>
        <v>-9.739714525608733</v>
      </c>
      <c r="N24" s="14">
        <f>I24/H24</f>
        <v>460.7142857142857</v>
      </c>
      <c r="O24" s="37">
        <v>7</v>
      </c>
      <c r="P24" s="22">
        <v>4377</v>
      </c>
      <c r="Q24" s="22">
        <v>5478</v>
      </c>
      <c r="R24" s="22">
        <v>875</v>
      </c>
      <c r="S24" s="22">
        <v>1010</v>
      </c>
      <c r="T24" s="64">
        <f>(P24/Q24*100)-100</f>
        <v>-20.09857612267251</v>
      </c>
      <c r="U24" s="75">
        <v>77726</v>
      </c>
      <c r="V24" s="14">
        <f>P24/O24</f>
        <v>625.2857142857143</v>
      </c>
      <c r="W24" s="75">
        <f>SUM(U24,P24)</f>
        <v>82103</v>
      </c>
      <c r="X24" s="77">
        <v>14793</v>
      </c>
      <c r="Y24" s="76">
        <f>SUM(X24,R24)</f>
        <v>15668</v>
      </c>
    </row>
    <row r="25" spans="1:25" ht="12.75" customHeight="1">
      <c r="A25" s="72">
        <v>12</v>
      </c>
      <c r="B25" s="72">
        <v>13</v>
      </c>
      <c r="C25" s="93" t="s">
        <v>75</v>
      </c>
      <c r="D25" s="93" t="s">
        <v>76</v>
      </c>
      <c r="E25" s="15" t="s">
        <v>46</v>
      </c>
      <c r="F25" s="15" t="s">
        <v>47</v>
      </c>
      <c r="G25" s="37">
        <v>4</v>
      </c>
      <c r="H25" s="37">
        <v>1</v>
      </c>
      <c r="I25" s="24">
        <v>2395</v>
      </c>
      <c r="J25" s="24">
        <v>2211</v>
      </c>
      <c r="K25" s="24">
        <v>507</v>
      </c>
      <c r="L25" s="24">
        <v>471</v>
      </c>
      <c r="M25" s="64">
        <f>(I25/J25*100)-100</f>
        <v>8.322026232474002</v>
      </c>
      <c r="N25" s="14">
        <f>I25/H25</f>
        <v>2395</v>
      </c>
      <c r="O25" s="73">
        <v>1</v>
      </c>
      <c r="P25" s="14">
        <v>3748</v>
      </c>
      <c r="Q25" s="14">
        <v>3847</v>
      </c>
      <c r="R25" s="24">
        <v>811</v>
      </c>
      <c r="S25" s="24">
        <v>828</v>
      </c>
      <c r="T25" s="64">
        <f>(P25/Q25*100)-100</f>
        <v>-2.573433844554202</v>
      </c>
      <c r="U25" s="77">
        <v>11728</v>
      </c>
      <c r="V25" s="14">
        <f>P25/O25</f>
        <v>3748</v>
      </c>
      <c r="W25" s="75">
        <f>SUM(U25,P25)</f>
        <v>15476</v>
      </c>
      <c r="X25" s="75">
        <v>2738</v>
      </c>
      <c r="Y25" s="76">
        <f>SUM(X25,R25)</f>
        <v>3549</v>
      </c>
    </row>
    <row r="26" spans="1:25" ht="12.75" customHeight="1">
      <c r="A26" s="72">
        <v>13</v>
      </c>
      <c r="B26" s="72">
        <v>12</v>
      </c>
      <c r="C26" s="4" t="s">
        <v>77</v>
      </c>
      <c r="D26" s="4" t="s">
        <v>78</v>
      </c>
      <c r="E26" s="15" t="s">
        <v>46</v>
      </c>
      <c r="F26" s="15" t="s">
        <v>47</v>
      </c>
      <c r="G26" s="37">
        <v>4</v>
      </c>
      <c r="H26" s="37">
        <v>4</v>
      </c>
      <c r="I26" s="14">
        <v>2156</v>
      </c>
      <c r="J26" s="14">
        <v>2639</v>
      </c>
      <c r="K26" s="14">
        <v>399</v>
      </c>
      <c r="L26" s="14">
        <v>504</v>
      </c>
      <c r="M26" s="64">
        <f>(I26/J26*100)-100</f>
        <v>-18.302387267904507</v>
      </c>
      <c r="N26" s="14">
        <f>I26/H26</f>
        <v>539</v>
      </c>
      <c r="O26" s="73">
        <v>4</v>
      </c>
      <c r="P26" s="14">
        <v>3335</v>
      </c>
      <c r="Q26" s="14">
        <v>4109</v>
      </c>
      <c r="R26" s="14">
        <v>673</v>
      </c>
      <c r="S26" s="14">
        <v>812</v>
      </c>
      <c r="T26" s="64">
        <f>(P26/Q26*100)-100</f>
        <v>-18.836699926989525</v>
      </c>
      <c r="U26" s="77">
        <v>20111</v>
      </c>
      <c r="V26" s="14">
        <f>P26/O26</f>
        <v>833.75</v>
      </c>
      <c r="W26" s="75">
        <f>SUM(U26,P26)</f>
        <v>23446</v>
      </c>
      <c r="X26" s="75">
        <v>4146</v>
      </c>
      <c r="Y26" s="76">
        <f>SUM(X26,R26)</f>
        <v>4819</v>
      </c>
    </row>
    <row r="27" spans="1:25" ht="12.75">
      <c r="A27" s="72">
        <v>14</v>
      </c>
      <c r="B27" s="72">
        <v>15</v>
      </c>
      <c r="C27" s="4" t="s">
        <v>71</v>
      </c>
      <c r="D27" s="4" t="s">
        <v>72</v>
      </c>
      <c r="E27" s="15" t="s">
        <v>46</v>
      </c>
      <c r="F27" s="15" t="s">
        <v>49</v>
      </c>
      <c r="G27" s="37">
        <v>4</v>
      </c>
      <c r="H27" s="37">
        <v>1</v>
      </c>
      <c r="I27" s="24">
        <v>2084</v>
      </c>
      <c r="J27" s="24">
        <v>1476</v>
      </c>
      <c r="K27" s="97">
        <v>438</v>
      </c>
      <c r="L27" s="97">
        <v>311</v>
      </c>
      <c r="M27" s="64">
        <f>(I27/J27*100)-100</f>
        <v>41.192411924119256</v>
      </c>
      <c r="N27" s="14">
        <f>I27/H27</f>
        <v>2084</v>
      </c>
      <c r="O27" s="73">
        <v>1</v>
      </c>
      <c r="P27" s="22">
        <v>3159</v>
      </c>
      <c r="Q27" s="22">
        <v>2920</v>
      </c>
      <c r="R27" s="22">
        <v>676</v>
      </c>
      <c r="S27" s="22">
        <v>642</v>
      </c>
      <c r="T27" s="64">
        <f>(P27/Q27*100)-100</f>
        <v>8.18493150684931</v>
      </c>
      <c r="U27" s="75">
        <v>13020</v>
      </c>
      <c r="V27" s="14">
        <f>P27/O27</f>
        <v>3159</v>
      </c>
      <c r="W27" s="75">
        <f>SUM(U27,P27)</f>
        <v>16179</v>
      </c>
      <c r="X27" s="77">
        <v>3207</v>
      </c>
      <c r="Y27" s="76">
        <f>SUM(X27,R27)</f>
        <v>3883</v>
      </c>
    </row>
    <row r="28" spans="1:25" ht="12.75">
      <c r="A28" s="72">
        <v>15</v>
      </c>
      <c r="B28" s="72">
        <v>11</v>
      </c>
      <c r="C28" s="4" t="s">
        <v>63</v>
      </c>
      <c r="D28" s="4" t="s">
        <v>64</v>
      </c>
      <c r="E28" s="15" t="s">
        <v>46</v>
      </c>
      <c r="F28" s="15" t="s">
        <v>42</v>
      </c>
      <c r="G28" s="37">
        <v>8</v>
      </c>
      <c r="H28" s="37">
        <v>11</v>
      </c>
      <c r="I28" s="24">
        <v>1803</v>
      </c>
      <c r="J28" s="24">
        <v>2493</v>
      </c>
      <c r="K28" s="99">
        <v>397</v>
      </c>
      <c r="L28" s="99">
        <v>467</v>
      </c>
      <c r="M28" s="64">
        <f>(I28/J28*100)-100</f>
        <v>-27.677496991576405</v>
      </c>
      <c r="N28" s="14">
        <f>I28/H28</f>
        <v>163.9090909090909</v>
      </c>
      <c r="O28" s="38">
        <v>11</v>
      </c>
      <c r="P28" s="14">
        <v>2435</v>
      </c>
      <c r="Q28" s="14">
        <v>5036</v>
      </c>
      <c r="R28" s="14">
        <v>543</v>
      </c>
      <c r="S28" s="14">
        <v>1022</v>
      </c>
      <c r="T28" s="64">
        <f>(P28/Q28*100)-100</f>
        <v>-51.64813343923749</v>
      </c>
      <c r="U28" s="75">
        <v>281440</v>
      </c>
      <c r="V28" s="14">
        <f>P28/O28</f>
        <v>221.36363636363637</v>
      </c>
      <c r="W28" s="75">
        <f>SUM(U28,P28)</f>
        <v>283875</v>
      </c>
      <c r="X28" s="77">
        <v>59742</v>
      </c>
      <c r="Y28" s="76">
        <f>SUM(X28,R28)</f>
        <v>60285</v>
      </c>
    </row>
    <row r="29" spans="1:25" ht="12.75">
      <c r="A29" s="72">
        <v>16</v>
      </c>
      <c r="B29" s="72">
        <v>10</v>
      </c>
      <c r="C29" s="4" t="s">
        <v>59</v>
      </c>
      <c r="D29" s="4" t="s">
        <v>60</v>
      </c>
      <c r="E29" s="15" t="s">
        <v>50</v>
      </c>
      <c r="F29" s="15" t="s">
        <v>49</v>
      </c>
      <c r="G29" s="37">
        <v>12</v>
      </c>
      <c r="H29" s="37">
        <v>14</v>
      </c>
      <c r="I29" s="24">
        <v>1283</v>
      </c>
      <c r="J29" s="24">
        <v>3676</v>
      </c>
      <c r="K29" s="96">
        <v>283</v>
      </c>
      <c r="L29" s="96">
        <v>722</v>
      </c>
      <c r="M29" s="64">
        <f>(I29/J29*100)-100</f>
        <v>-65.09793253536452</v>
      </c>
      <c r="N29" s="14">
        <f>I29/H29</f>
        <v>91.64285714285714</v>
      </c>
      <c r="O29" s="37">
        <v>14</v>
      </c>
      <c r="P29" s="22">
        <v>1386</v>
      </c>
      <c r="Q29" s="22">
        <v>5281</v>
      </c>
      <c r="R29" s="22">
        <v>304</v>
      </c>
      <c r="S29" s="22">
        <v>1092</v>
      </c>
      <c r="T29" s="64">
        <f>(P29/Q29*100)-100</f>
        <v>-73.7549706494982</v>
      </c>
      <c r="U29" s="75">
        <v>195900</v>
      </c>
      <c r="V29" s="14">
        <f>P29/O29</f>
        <v>99</v>
      </c>
      <c r="W29" s="75">
        <f>SUM(U29,P29)</f>
        <v>197286</v>
      </c>
      <c r="X29" s="77">
        <v>42722</v>
      </c>
      <c r="Y29" s="76">
        <f>SUM(X29,R29)</f>
        <v>43026</v>
      </c>
    </row>
    <row r="30" spans="1:25" ht="12.75">
      <c r="A30" s="72">
        <v>17</v>
      </c>
      <c r="B30" s="72">
        <v>14</v>
      </c>
      <c r="C30" s="4" t="s">
        <v>52</v>
      </c>
      <c r="D30" s="4" t="s">
        <v>53</v>
      </c>
      <c r="E30" s="15" t="s">
        <v>54</v>
      </c>
      <c r="F30" s="15" t="s">
        <v>55</v>
      </c>
      <c r="G30" s="37">
        <v>16</v>
      </c>
      <c r="H30" s="37">
        <v>17</v>
      </c>
      <c r="I30" s="24">
        <v>244</v>
      </c>
      <c r="J30" s="24">
        <v>939</v>
      </c>
      <c r="K30" s="14">
        <v>48</v>
      </c>
      <c r="L30" s="14">
        <v>194</v>
      </c>
      <c r="M30" s="64">
        <f>(I30/J30*100)-100</f>
        <v>-74.01490947816826</v>
      </c>
      <c r="N30" s="14">
        <f>I30/H30</f>
        <v>14.352941176470589</v>
      </c>
      <c r="O30" s="37">
        <v>17</v>
      </c>
      <c r="P30" s="14">
        <v>244</v>
      </c>
      <c r="Q30" s="14">
        <v>3091</v>
      </c>
      <c r="R30" s="14">
        <v>48</v>
      </c>
      <c r="S30" s="14">
        <v>873</v>
      </c>
      <c r="T30" s="64">
        <f>(P30/Q30*100)-100</f>
        <v>-92.10611452604336</v>
      </c>
      <c r="U30" s="75">
        <v>153296</v>
      </c>
      <c r="V30" s="14">
        <f>P30/O30</f>
        <v>14.352941176470589</v>
      </c>
      <c r="W30" s="75">
        <f>SUM(U30,P30)</f>
        <v>153540</v>
      </c>
      <c r="X30" s="75">
        <v>34781</v>
      </c>
      <c r="Y30" s="76">
        <f>SUM(X30,R30)</f>
        <v>34829</v>
      </c>
    </row>
    <row r="31" spans="1:25" ht="12.75">
      <c r="A31" s="72">
        <v>18</v>
      </c>
      <c r="B31" s="72">
        <v>6</v>
      </c>
      <c r="C31" s="95" t="s">
        <v>69</v>
      </c>
      <c r="D31" s="4" t="s">
        <v>70</v>
      </c>
      <c r="E31" s="15" t="s">
        <v>46</v>
      </c>
      <c r="F31" s="15" t="s">
        <v>61</v>
      </c>
      <c r="G31" s="37">
        <v>5</v>
      </c>
      <c r="H31" s="37">
        <v>10</v>
      </c>
      <c r="I31" s="24">
        <v>179</v>
      </c>
      <c r="J31" s="24">
        <v>6168</v>
      </c>
      <c r="K31" s="24">
        <v>37</v>
      </c>
      <c r="L31" s="24">
        <v>1275</v>
      </c>
      <c r="M31" s="64">
        <f>(I31/J31*100)-100</f>
        <v>-97.09792477302204</v>
      </c>
      <c r="N31" s="14">
        <f>I31/H31</f>
        <v>17.9</v>
      </c>
      <c r="O31" s="73">
        <v>10</v>
      </c>
      <c r="P31" s="22">
        <v>225</v>
      </c>
      <c r="Q31" s="22">
        <v>11770</v>
      </c>
      <c r="R31" s="22">
        <v>49</v>
      </c>
      <c r="S31" s="22">
        <v>2883</v>
      </c>
      <c r="T31" s="64">
        <f>(P31/Q31*100)-100</f>
        <v>-98.08836023789294</v>
      </c>
      <c r="U31" s="94">
        <v>55565</v>
      </c>
      <c r="V31" s="14">
        <f>P31/O31</f>
        <v>22.5</v>
      </c>
      <c r="W31" s="75">
        <f>SUM(U31,P31)</f>
        <v>55790</v>
      </c>
      <c r="X31" s="75">
        <v>14439</v>
      </c>
      <c r="Y31" s="76">
        <f>SUM(X31,R31)</f>
        <v>14488</v>
      </c>
    </row>
    <row r="32" spans="1:25" ht="12.75">
      <c r="A32" s="72">
        <v>19</v>
      </c>
      <c r="B32" s="72">
        <v>18</v>
      </c>
      <c r="C32" s="4" t="s">
        <v>56</v>
      </c>
      <c r="D32" s="4" t="s">
        <v>57</v>
      </c>
      <c r="E32" s="15" t="s">
        <v>46</v>
      </c>
      <c r="F32" s="15" t="s">
        <v>58</v>
      </c>
      <c r="G32" s="37">
        <v>14</v>
      </c>
      <c r="H32" s="37">
        <v>13</v>
      </c>
      <c r="I32" s="14">
        <v>506</v>
      </c>
      <c r="J32" s="14">
        <v>1075</v>
      </c>
      <c r="K32" s="22">
        <v>124</v>
      </c>
      <c r="L32" s="22">
        <v>308</v>
      </c>
      <c r="M32" s="64">
        <f>(I32/J32*100)-100</f>
        <v>-52.93023255813954</v>
      </c>
      <c r="N32" s="14">
        <f>I32/H32</f>
        <v>38.92307692307692</v>
      </c>
      <c r="O32" s="73">
        <v>13</v>
      </c>
      <c r="P32" s="14" t="s">
        <v>96</v>
      </c>
      <c r="Q32" s="14">
        <v>1191</v>
      </c>
      <c r="R32" s="14"/>
      <c r="S32" s="14">
        <v>320</v>
      </c>
      <c r="T32" s="64"/>
      <c r="U32" s="100">
        <v>195865</v>
      </c>
      <c r="V32" s="14"/>
      <c r="W32" s="75">
        <f>SUM(U32,P32)</f>
        <v>195865</v>
      </c>
      <c r="X32" s="75">
        <v>45857</v>
      </c>
      <c r="Y32" s="76">
        <f>SUM(X32,R32)</f>
        <v>45857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9"/>
      <c r="L33" s="99"/>
      <c r="M33" s="64"/>
      <c r="N33" s="14"/>
      <c r="O33" s="38"/>
      <c r="P33" s="14"/>
      <c r="Q33" s="14"/>
      <c r="R33" s="14"/>
      <c r="S33" s="14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197</v>
      </c>
      <c r="I34" s="31">
        <f>SUM(I14:I33)</f>
        <v>131842</v>
      </c>
      <c r="J34" s="31">
        <v>232940</v>
      </c>
      <c r="K34" s="31">
        <f>SUM(K14:K33)</f>
        <v>23965</v>
      </c>
      <c r="L34" s="31">
        <v>44683</v>
      </c>
      <c r="M34" s="68">
        <f>(I34/J34*100)-100</f>
        <v>-43.400875761998805</v>
      </c>
      <c r="N34" s="32">
        <f>I34/H34</f>
        <v>669.248730964467</v>
      </c>
      <c r="O34" s="34">
        <f>SUM(O14:O33)</f>
        <v>197</v>
      </c>
      <c r="P34" s="31">
        <f>SUM(P14:P33)</f>
        <v>186077</v>
      </c>
      <c r="Q34" s="31">
        <v>348995</v>
      </c>
      <c r="R34" s="31">
        <f>SUM(R14:R33)</f>
        <v>36199</v>
      </c>
      <c r="S34" s="31">
        <v>70166</v>
      </c>
      <c r="T34" s="68">
        <f>(P34/Q34*100)-100</f>
        <v>-46.682044155360394</v>
      </c>
      <c r="U34" s="78">
        <f>SUM(U14:U33)</f>
        <v>2330582</v>
      </c>
      <c r="V34" s="90">
        <f>P34/O34</f>
        <v>944.5532994923858</v>
      </c>
      <c r="W34" s="92">
        <f>SUM(U34,P34)</f>
        <v>2516659</v>
      </c>
      <c r="X34" s="91">
        <f>SUM(X14:X33)</f>
        <v>480800</v>
      </c>
      <c r="Y34" s="35">
        <f>SUM(Y14:Y33)</f>
        <v>516999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04 - Jan</v>
      </c>
      <c r="L4" s="20"/>
      <c r="M4" s="62" t="str">
        <f>'WEEKLY COMPETITIVE REPORT'!M4</f>
        <v>06 -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03 - Jan</v>
      </c>
      <c r="L5" s="7"/>
      <c r="M5" s="63" t="str">
        <f>'WEEKLY COMPETITIVE REPORT'!M5</f>
        <v>09 -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41284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HOBBIT: AN UNEXPECTED JOURNEY</v>
      </c>
      <c r="D14" s="4" t="str">
        <f>'WEEKLY COMPETITIVE REPORT'!D14</f>
        <v>HOBIT: NEPRIČAKOVANO POTOVANJE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4</v>
      </c>
      <c r="H14" s="37">
        <f>'WEEKLY COMPETITIVE REPORT'!H14</f>
        <v>26</v>
      </c>
      <c r="I14" s="14">
        <f>'WEEKLY COMPETITIVE REPORT'!I14/Y4</f>
        <v>36216.21621621621</v>
      </c>
      <c r="J14" s="14">
        <f>'WEEKLY COMPETITIVE REPORT'!J14/Y4</f>
        <v>75997.61526232114</v>
      </c>
      <c r="K14" s="22">
        <f>'WEEKLY COMPETITIVE REPORT'!K14</f>
        <v>4539</v>
      </c>
      <c r="L14" s="22">
        <f>'WEEKLY COMPETITIVE REPORT'!L14</f>
        <v>9563</v>
      </c>
      <c r="M14" s="64">
        <f>'WEEKLY COMPETITIVE REPORT'!M14</f>
        <v>-52.34558861984206</v>
      </c>
      <c r="N14" s="14">
        <f aca="true" t="shared" si="0" ref="N14:N20">I14/H14</f>
        <v>1392.9313929313928</v>
      </c>
      <c r="O14" s="37">
        <f>'WEEKLY COMPETITIVE REPORT'!O14</f>
        <v>26</v>
      </c>
      <c r="P14" s="14">
        <f>'WEEKLY COMPETITIVE REPORT'!P14/Y4</f>
        <v>52710.65182829888</v>
      </c>
      <c r="Q14" s="14">
        <f>'WEEKLY COMPETITIVE REPORT'!Q14/Y4</f>
        <v>123485.69157392686</v>
      </c>
      <c r="R14" s="22">
        <f>'WEEKLY COMPETITIVE REPORT'!R14</f>
        <v>7127</v>
      </c>
      <c r="S14" s="22">
        <f>'WEEKLY COMPETITIVE REPORT'!S14</f>
        <v>15970</v>
      </c>
      <c r="T14" s="64">
        <f>'WEEKLY COMPETITIVE REPORT'!T14</f>
        <v>-57.31436480092697</v>
      </c>
      <c r="U14" s="14">
        <f>'WEEKLY COMPETITIVE REPORT'!U14/Y4</f>
        <v>531148.6486486486</v>
      </c>
      <c r="V14" s="14">
        <f aca="true" t="shared" si="1" ref="V14:V20">P14/O14</f>
        <v>2027.3327626268801</v>
      </c>
      <c r="W14" s="25">
        <f aca="true" t="shared" si="2" ref="W14:W20">P14+U14</f>
        <v>583859.3004769476</v>
      </c>
      <c r="X14" s="22">
        <f>'WEEKLY COMPETITIVE REPORT'!X14</f>
        <v>72281</v>
      </c>
      <c r="Y14" s="56">
        <f>'WEEKLY COMPETITIVE REPORT'!Y14</f>
        <v>79408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LIFE OF PI</v>
      </c>
      <c r="D15" s="4" t="str">
        <f>'WEEKLY COMPETITIVE REPORT'!D15</f>
        <v>PIJEVO ŽIVLJENJE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3</v>
      </c>
      <c r="H15" s="37">
        <f>'WEEKLY COMPETITIVE REPORT'!H15</f>
        <v>16</v>
      </c>
      <c r="I15" s="14">
        <f>'WEEKLY COMPETITIVE REPORT'!I15/Y4</f>
        <v>25926.073131955483</v>
      </c>
      <c r="J15" s="14">
        <f>'WEEKLY COMPETITIVE REPORT'!J15/Y4</f>
        <v>32309.220985691572</v>
      </c>
      <c r="K15" s="22">
        <f>'WEEKLY COMPETITIVE REPORT'!K15</f>
        <v>3207</v>
      </c>
      <c r="L15" s="22">
        <f>'WEEKLY COMPETITIVE REPORT'!L15</f>
        <v>4056</v>
      </c>
      <c r="M15" s="64">
        <f>'WEEKLY COMPETITIVE REPORT'!M15</f>
        <v>-19.756427604871448</v>
      </c>
      <c r="N15" s="14">
        <f t="shared" si="0"/>
        <v>1620.3795707472177</v>
      </c>
      <c r="O15" s="37">
        <f>'WEEKLY COMPETITIVE REPORT'!O15</f>
        <v>16</v>
      </c>
      <c r="P15" s="14">
        <f>'WEEKLY COMPETITIVE REPORT'!P15/Y4</f>
        <v>38769.21038685744</v>
      </c>
      <c r="Q15" s="14">
        <f>'WEEKLY COMPETITIVE REPORT'!Q15/Y4</f>
        <v>53229.99470058293</v>
      </c>
      <c r="R15" s="22">
        <f>'WEEKLY COMPETITIVE REPORT'!R15</f>
        <v>5224</v>
      </c>
      <c r="S15" s="22">
        <f>'WEEKLY COMPETITIVE REPORT'!S15</f>
        <v>7005</v>
      </c>
      <c r="T15" s="64">
        <f>'WEEKLY COMPETITIVE REPORT'!T15</f>
        <v>-27.166608591766632</v>
      </c>
      <c r="U15" s="14">
        <f>'WEEKLY COMPETITIVE REPORT'!U15/Y4</f>
        <v>124165.34181240063</v>
      </c>
      <c r="V15" s="14">
        <f t="shared" si="1"/>
        <v>2423.07564917859</v>
      </c>
      <c r="W15" s="25">
        <f t="shared" si="2"/>
        <v>162934.55219925806</v>
      </c>
      <c r="X15" s="22">
        <f>'WEEKLY COMPETITIVE REPORT'!X15</f>
        <v>17135</v>
      </c>
      <c r="Y15" s="56">
        <f>'WEEKLY COMPETITIVE REPORT'!Y15</f>
        <v>22359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SAMMY'S ADVENTURES 2</v>
      </c>
      <c r="D16" s="4" t="str">
        <f>'WEEKLY COMPETITIVE REPORT'!D16</f>
        <v>SAMOVA PUSTOLOVŠČINA 2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15</v>
      </c>
      <c r="I16" s="14">
        <f>'WEEKLY COMPETITIVE REPORT'!I16/Y4</f>
        <v>21322.204557498673</v>
      </c>
      <c r="J16" s="14">
        <f>'WEEKLY COMPETITIVE REPORT'!J16/Y4</f>
        <v>0</v>
      </c>
      <c r="K16" s="22">
        <f>'WEEKLY COMPETITIVE REPORT'!K16</f>
        <v>3161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1421.480303833245</v>
      </c>
      <c r="O16" s="37">
        <f>'WEEKLY COMPETITIVE REPORT'!O16</f>
        <v>15</v>
      </c>
      <c r="P16" s="14">
        <f>'WEEKLY COMPETITIVE REPORT'!P16/Y4</f>
        <v>30855.855855855854</v>
      </c>
      <c r="Q16" s="14">
        <f>'WEEKLY COMPETITIVE REPORT'!Q16/Y4</f>
        <v>0</v>
      </c>
      <c r="R16" s="22">
        <f>'WEEKLY COMPETITIVE REPORT'!R16</f>
        <v>4769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2057.057057057057</v>
      </c>
      <c r="W16" s="25">
        <f t="shared" si="2"/>
        <v>30855.855855855854</v>
      </c>
      <c r="X16" s="22">
        <f>'WEEKLY COMPETITIVE REPORT'!X16</f>
        <v>0</v>
      </c>
      <c r="Y16" s="56">
        <f>'WEEKLY COMPETITIVE REPORT'!Y16</f>
        <v>4769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THIS IS 40</v>
      </c>
      <c r="D17" s="4" t="str">
        <f>'WEEKLY COMPETITIVE REPORT'!D17</f>
        <v>TO SO 40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3</v>
      </c>
      <c r="H17" s="37">
        <f>'WEEKLY COMPETITIVE REPORT'!H17</f>
        <v>11</v>
      </c>
      <c r="I17" s="14">
        <f>'WEEKLY COMPETITIVE REPORT'!I17/Y4</f>
        <v>19062.003179650237</v>
      </c>
      <c r="J17" s="14">
        <f>'WEEKLY COMPETITIVE REPORT'!J17/Y4</f>
        <v>30145.73396926338</v>
      </c>
      <c r="K17" s="22">
        <f>'WEEKLY COMPETITIVE REPORT'!K17</f>
        <v>2650</v>
      </c>
      <c r="L17" s="22">
        <f>'WEEKLY COMPETITIVE REPORT'!L17</f>
        <v>4218</v>
      </c>
      <c r="M17" s="64">
        <f>'WEEKLY COMPETITIVE REPORT'!M17</f>
        <v>-36.76716181770239</v>
      </c>
      <c r="N17" s="14">
        <f t="shared" si="0"/>
        <v>1732.9093799682034</v>
      </c>
      <c r="O17" s="37">
        <f>'WEEKLY COMPETITIVE REPORT'!O17</f>
        <v>11</v>
      </c>
      <c r="P17" s="14">
        <f>'WEEKLY COMPETITIVE REPORT'!P17/Y4</f>
        <v>26229.464758876522</v>
      </c>
      <c r="Q17" s="14">
        <f>'WEEKLY COMPETITIVE REPORT'!Q17/Y4</f>
        <v>44336.2480127186</v>
      </c>
      <c r="R17" s="22">
        <f>'WEEKLY COMPETITIVE REPORT'!R17</f>
        <v>4030</v>
      </c>
      <c r="S17" s="22">
        <f>'WEEKLY COMPETITIVE REPORT'!S17</f>
        <v>6369</v>
      </c>
      <c r="T17" s="64">
        <f>'WEEKLY COMPETITIVE REPORT'!T17</f>
        <v>-40.83968325115792</v>
      </c>
      <c r="U17" s="14">
        <f>'WEEKLY COMPETITIVE REPORT'!U17/Y4</f>
        <v>97089.29517753047</v>
      </c>
      <c r="V17" s="14">
        <f t="shared" si="1"/>
        <v>2384.496796261502</v>
      </c>
      <c r="W17" s="25">
        <f t="shared" si="2"/>
        <v>123318.75993640699</v>
      </c>
      <c r="X17" s="22">
        <f>'WEEKLY COMPETITIVE REPORT'!X17</f>
        <v>14526</v>
      </c>
      <c r="Y17" s="56">
        <f>'WEEKLY COMPETITIVE REPORT'!Y17</f>
        <v>18556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JACK REACHER</v>
      </c>
      <c r="D18" s="4" t="str">
        <f>'WEEKLY COMPETITIVE REPORT'!D18</f>
        <v>JACK REACHER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9</v>
      </c>
      <c r="I18" s="14">
        <f>'WEEKLY COMPETITIVE REPORT'!I18/Y4</f>
        <v>15230.524642289347</v>
      </c>
      <c r="J18" s="14">
        <f>'WEEKLY COMPETITIVE REPORT'!J18/Y4</f>
        <v>21350.02649708532</v>
      </c>
      <c r="K18" s="22">
        <f>'WEEKLY COMPETITIVE REPORT'!K18</f>
        <v>2097</v>
      </c>
      <c r="L18" s="22">
        <f>'WEEKLY COMPETITIVE REPORT'!L18</f>
        <v>2932</v>
      </c>
      <c r="M18" s="64">
        <f>'WEEKLY COMPETITIVE REPORT'!M18</f>
        <v>-28.662736580825324</v>
      </c>
      <c r="N18" s="14">
        <f t="shared" si="0"/>
        <v>1692.2805158099275</v>
      </c>
      <c r="O18" s="37">
        <f>'WEEKLY COMPETITIVE REPORT'!O18</f>
        <v>9</v>
      </c>
      <c r="P18" s="14">
        <f>'WEEKLY COMPETITIVE REPORT'!P18/Y4</f>
        <v>21569.95230524642</v>
      </c>
      <c r="Q18" s="14">
        <f>'WEEKLY COMPETITIVE REPORT'!Q18/Y4</f>
        <v>34270.00529941706</v>
      </c>
      <c r="R18" s="22">
        <f>'WEEKLY COMPETITIVE REPORT'!R18</f>
        <v>3275</v>
      </c>
      <c r="S18" s="22">
        <f>'WEEKLY COMPETITIVE REPORT'!S18</f>
        <v>4928</v>
      </c>
      <c r="T18" s="64">
        <f>'WEEKLY COMPETITIVE REPORT'!T18</f>
        <v>-37.05880078864963</v>
      </c>
      <c r="U18" s="14">
        <f>'WEEKLY COMPETITIVE REPORT'!U18/Y4</f>
        <v>42841.81240063593</v>
      </c>
      <c r="V18" s="14">
        <f t="shared" si="1"/>
        <v>2396.6613672496023</v>
      </c>
      <c r="W18" s="25">
        <f t="shared" si="2"/>
        <v>64411.76470588235</v>
      </c>
      <c r="X18" s="22">
        <f>'WEEKLY COMPETITIVE REPORT'!X18</f>
        <v>6439</v>
      </c>
      <c r="Y18" s="56">
        <f>'WEEKLY COMPETITIVE REPORT'!Y18</f>
        <v>9714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7 PSYCHOPATHS</v>
      </c>
      <c r="D19" s="4" t="str">
        <f>'WEEKLY COMPETITIVE REPORT'!D19</f>
        <v>SEDEM PSIHOPATOV IN SHIH TZU</v>
      </c>
      <c r="E19" s="4" t="str">
        <f>'WEEKLY COMPETITIVE REPORT'!E19</f>
        <v>IND</v>
      </c>
      <c r="F19" s="4" t="str">
        <f>'WEEKLY COMPETITIVE REPORT'!F19</f>
        <v>Cinemania</v>
      </c>
      <c r="G19" s="37">
        <f>'WEEKLY COMPETITIVE REPORT'!G19</f>
        <v>1</v>
      </c>
      <c r="H19" s="37">
        <f>'WEEKLY COMPETITIVE REPORT'!H19</f>
        <v>4</v>
      </c>
      <c r="I19" s="14">
        <f>'WEEKLY COMPETITIVE REPORT'!I19/Y4</f>
        <v>9277.954425013248</v>
      </c>
      <c r="J19" s="14">
        <f>'WEEKLY COMPETITIVE REPORT'!J19/Y4</f>
        <v>0</v>
      </c>
      <c r="K19" s="22">
        <f>'WEEKLY COMPETITIVE REPORT'!K19</f>
        <v>1289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2319.488606253312</v>
      </c>
      <c r="O19" s="37">
        <f>'WEEKLY COMPETITIVE REPORT'!O19</f>
        <v>4</v>
      </c>
      <c r="P19" s="14">
        <f>'WEEKLY COMPETITIVE REPORT'!P19/Y4</f>
        <v>12322.469528351881</v>
      </c>
      <c r="Q19" s="14">
        <f>'WEEKLY COMPETITIVE REPORT'!Q19/Y4</f>
        <v>0</v>
      </c>
      <c r="R19" s="22">
        <f>'WEEKLY COMPETITIVE REPORT'!R19</f>
        <v>1852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1679.915209326974</v>
      </c>
      <c r="V19" s="14">
        <f t="shared" si="1"/>
        <v>3080.6173820879703</v>
      </c>
      <c r="W19" s="25">
        <f t="shared" si="2"/>
        <v>14002.384737678854</v>
      </c>
      <c r="X19" s="22">
        <f>'WEEKLY COMPETITIVE REPORT'!X19</f>
        <v>236</v>
      </c>
      <c r="Y19" s="56">
        <f>'WEEKLY COMPETITIVE REPORT'!Y19</f>
        <v>2088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IMPOSSIBLE</v>
      </c>
      <c r="D20" s="4" t="str">
        <f>'WEEKLY COMPETITIVE REPORT'!D20</f>
        <v>NEMOGOČE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1</v>
      </c>
      <c r="H20" s="37">
        <f>'WEEKLY COMPETITIVE REPORT'!H20</f>
        <v>5</v>
      </c>
      <c r="I20" s="14">
        <f>'WEEKLY COMPETITIVE REPORT'!I20/Y4</f>
        <v>8865.92474827769</v>
      </c>
      <c r="J20" s="14">
        <f>'WEEKLY COMPETITIVE REPORT'!J20/Y4</f>
        <v>0</v>
      </c>
      <c r="K20" s="22">
        <f>'WEEKLY COMPETITIVE REPORT'!K20</f>
        <v>1242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1773.184949655538</v>
      </c>
      <c r="O20" s="37">
        <f>'WEEKLY COMPETITIVE REPORT'!O20</f>
        <v>5</v>
      </c>
      <c r="P20" s="14">
        <f>'WEEKLY COMPETITIVE REPORT'!P20/Y4</f>
        <v>12315.845257021727</v>
      </c>
      <c r="Q20" s="14">
        <f>'WEEKLY COMPETITIVE REPORT'!Q20/Y4</f>
        <v>0</v>
      </c>
      <c r="R20" s="22">
        <f>'WEEKLY COMPETITIVE REPORT'!R20</f>
        <v>1898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2463.1690514043453</v>
      </c>
      <c r="W20" s="25">
        <f t="shared" si="2"/>
        <v>12315.845257021727</v>
      </c>
      <c r="X20" s="22">
        <f>'WEEKLY COMPETITIVE REPORT'!X20</f>
        <v>0</v>
      </c>
      <c r="Y20" s="56">
        <f>'WEEKLY COMPETITIVE REPORT'!Y20</f>
        <v>1898</v>
      </c>
    </row>
    <row r="21" spans="1:25" ht="12.75">
      <c r="A21" s="50">
        <v>8</v>
      </c>
      <c r="B21" s="4">
        <f>'WEEKLY COMPETITIVE REPORT'!B21</f>
        <v>3</v>
      </c>
      <c r="C21" s="4" t="str">
        <f>'WEEKLY COMPETITIVE REPORT'!C21</f>
        <v>RISE OF THE GUARDIANS</v>
      </c>
      <c r="D21" s="4" t="str">
        <f>'WEEKLY COMPETITIVE REPORT'!D21</f>
        <v>PET LEGEND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6</v>
      </c>
      <c r="H21" s="37">
        <f>'WEEKLY COMPETITIVE REPORT'!H21</f>
        <v>14</v>
      </c>
      <c r="I21" s="14">
        <f>'WEEKLY COMPETITIVE REPORT'!I21/Y4</f>
        <v>8766.560678325384</v>
      </c>
      <c r="J21" s="14">
        <f>'WEEKLY COMPETITIVE REPORT'!J21/Y4</f>
        <v>30990.99099099099</v>
      </c>
      <c r="K21" s="22">
        <f>'WEEKLY COMPETITIVE REPORT'!K21</f>
        <v>1307</v>
      </c>
      <c r="L21" s="22">
        <f>'WEEKLY COMPETITIVE REPORT'!L21</f>
        <v>4699</v>
      </c>
      <c r="M21" s="64">
        <f>'WEEKLY COMPETITIVE REPORT'!M21</f>
        <v>-71.7125512995896</v>
      </c>
      <c r="N21" s="14">
        <f aca="true" t="shared" si="3" ref="N21:N33">I21/H21</f>
        <v>626.1829055946703</v>
      </c>
      <c r="O21" s="37">
        <f>'WEEKLY COMPETITIVE REPORT'!O21</f>
        <v>14</v>
      </c>
      <c r="P21" s="14">
        <f>'WEEKLY COMPETITIVE REPORT'!P21/Y4</f>
        <v>10870.429252782194</v>
      </c>
      <c r="Q21" s="14">
        <f>'WEEKLY COMPETITIVE REPORT'!Q21/Y4</f>
        <v>49186.53948065713</v>
      </c>
      <c r="R21" s="22">
        <f>'WEEKLY COMPETITIVE REPORT'!R21</f>
        <v>1712</v>
      </c>
      <c r="S21" s="22">
        <f>'WEEKLY COMPETITIVE REPORT'!S21</f>
        <v>7631</v>
      </c>
      <c r="T21" s="64">
        <f>'WEEKLY COMPETITIVE REPORT'!T21</f>
        <v>-77.89958519635834</v>
      </c>
      <c r="U21" s="14">
        <f>'WEEKLY COMPETITIVE REPORT'!U21/Y4</f>
        <v>220967.14361420242</v>
      </c>
      <c r="V21" s="14">
        <f aca="true" t="shared" si="4" ref="V21:V33">P21/O21</f>
        <v>776.4592323415853</v>
      </c>
      <c r="W21" s="25">
        <f aca="true" t="shared" si="5" ref="W21:W33">P21+U21</f>
        <v>231837.5728669846</v>
      </c>
      <c r="X21" s="22">
        <f>'WEEKLY COMPETITIVE REPORT'!X21</f>
        <v>36345</v>
      </c>
      <c r="Y21" s="56">
        <f>'WEEKLY COMPETITIVE REPORT'!Y21</f>
        <v>38057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GAMBIT</v>
      </c>
      <c r="D22" s="4" t="str">
        <f>'WEEKLY COMPETITIVE REPORT'!D22</f>
        <v>NATEG IN POL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2</v>
      </c>
      <c r="H22" s="37">
        <f>'WEEKLY COMPETITIVE REPORT'!H22</f>
        <v>5</v>
      </c>
      <c r="I22" s="14">
        <f>'WEEKLY COMPETITIVE REPORT'!I22/Y4</f>
        <v>7643.084260731319</v>
      </c>
      <c r="J22" s="14">
        <f>'WEEKLY COMPETITIVE REPORT'!J22/Y4</f>
        <v>10241.123476417593</v>
      </c>
      <c r="K22" s="22">
        <f>'WEEKLY COMPETITIVE REPORT'!K22</f>
        <v>1085</v>
      </c>
      <c r="L22" s="22">
        <f>'WEEKLY COMPETITIVE REPORT'!L22</f>
        <v>1465</v>
      </c>
      <c r="M22" s="64">
        <f>'WEEKLY COMPETITIVE REPORT'!M22</f>
        <v>-25.36869340232859</v>
      </c>
      <c r="N22" s="14">
        <f t="shared" si="3"/>
        <v>1528.6168521462637</v>
      </c>
      <c r="O22" s="37">
        <f>'WEEKLY COMPETITIVE REPORT'!O22</f>
        <v>5</v>
      </c>
      <c r="P22" s="14">
        <f>'WEEKLY COMPETITIVE REPORT'!P22/Y4</f>
        <v>9772.125066242714</v>
      </c>
      <c r="Q22" s="14">
        <f>'WEEKLY COMPETITIVE REPORT'!Q22/Y4</f>
        <v>15520.667726550078</v>
      </c>
      <c r="R22" s="22">
        <f>'WEEKLY COMPETITIVE REPORT'!R22</f>
        <v>1518</v>
      </c>
      <c r="S22" s="22">
        <f>'WEEKLY COMPETITIVE REPORT'!S22</f>
        <v>2296</v>
      </c>
      <c r="T22" s="64">
        <f>'WEEKLY COMPETITIVE REPORT'!T22</f>
        <v>-37.03798548868972</v>
      </c>
      <c r="U22" s="14">
        <f>'WEEKLY COMPETITIVE REPORT'!U22/Y4</f>
        <v>15520.667726550078</v>
      </c>
      <c r="V22" s="14">
        <f t="shared" si="4"/>
        <v>1954.4250132485427</v>
      </c>
      <c r="W22" s="25">
        <f t="shared" si="5"/>
        <v>25292.792792792792</v>
      </c>
      <c r="X22" s="22">
        <f>'WEEKLY COMPETITIVE REPORT'!X22</f>
        <v>2296</v>
      </c>
      <c r="Y22" s="56">
        <f>'WEEKLY COMPETITIVE REPORT'!Y22</f>
        <v>3814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SKYFALL</v>
      </c>
      <c r="D23" s="4" t="str">
        <f>'WEEKLY COMPETITIVE REPORT'!D23</f>
        <v>SKYFALL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10</v>
      </c>
      <c r="H23" s="37">
        <f>'WEEKLY COMPETITIVE REPORT'!H23</f>
        <v>14</v>
      </c>
      <c r="I23" s="14">
        <f>'WEEKLY COMPETITIVE REPORT'!I23/Y4</f>
        <v>3978.537360890302</v>
      </c>
      <c r="J23" s="14">
        <f>'WEEKLY COMPETITIVE REPORT'!J23/Y4</f>
        <v>9277.954425013248</v>
      </c>
      <c r="K23" s="22">
        <f>'WEEKLY COMPETITIVE REPORT'!K23</f>
        <v>526</v>
      </c>
      <c r="L23" s="22">
        <f>'WEEKLY COMPETITIVE REPORT'!L23</f>
        <v>1239</v>
      </c>
      <c r="M23" s="64">
        <f>'WEEKLY COMPETITIVE REPORT'!M23</f>
        <v>-57.1183778380694</v>
      </c>
      <c r="N23" s="14">
        <f t="shared" si="3"/>
        <v>284.181240063593</v>
      </c>
      <c r="O23" s="37">
        <f>'WEEKLY COMPETITIVE REPORT'!O23</f>
        <v>14</v>
      </c>
      <c r="P23" s="14">
        <f>'WEEKLY COMPETITIVE REPORT'!P23/Y4</f>
        <v>6057.233704292527</v>
      </c>
      <c r="Q23" s="14">
        <f>'WEEKLY COMPETITIVE REPORT'!Q23/Y4</f>
        <v>14713.83147853736</v>
      </c>
      <c r="R23" s="22">
        <f>'WEEKLY COMPETITIVE REPORT'!R23</f>
        <v>815</v>
      </c>
      <c r="S23" s="22">
        <f>'WEEKLY COMPETITIVE REPORT'!S23</f>
        <v>2019</v>
      </c>
      <c r="T23" s="64">
        <f>'WEEKLY COMPETITIVE REPORT'!T23</f>
        <v>-58.83306320907617</v>
      </c>
      <c r="U23" s="14">
        <f>'WEEKLY COMPETITIVE REPORT'!U23/Y4</f>
        <v>723252.5172231054</v>
      </c>
      <c r="V23" s="14">
        <f t="shared" si="4"/>
        <v>432.6595503066091</v>
      </c>
      <c r="W23" s="25">
        <f t="shared" si="5"/>
        <v>729309.750927398</v>
      </c>
      <c r="X23" s="22">
        <f>'WEEKLY COMPETITIVE REPORT'!X23</f>
        <v>109117</v>
      </c>
      <c r="Y23" s="56">
        <f>'WEEKLY COMPETITIVE REPORT'!Y23</f>
        <v>109932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CLOUD ATLAS</v>
      </c>
      <c r="D24" s="4" t="str">
        <f>'WEEKLY COMPETITIVE REPORT'!D24</f>
        <v>ATLAS OBLAKOV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7</v>
      </c>
      <c r="H24" s="37">
        <f>'WEEKLY COMPETITIVE REPORT'!H24</f>
        <v>7</v>
      </c>
      <c r="I24" s="14">
        <f>'WEEKLY COMPETITIVE REPORT'!I24/Y4</f>
        <v>4272.655007949125</v>
      </c>
      <c r="J24" s="14">
        <f>'WEEKLY COMPETITIVE REPORT'!J24/Y4</f>
        <v>4733.704292527822</v>
      </c>
      <c r="K24" s="22">
        <f>'WEEKLY COMPETITIVE REPORT'!K24</f>
        <v>629</v>
      </c>
      <c r="L24" s="22">
        <f>'WEEKLY COMPETITIVE REPORT'!L24</f>
        <v>636</v>
      </c>
      <c r="M24" s="64">
        <f>'WEEKLY COMPETITIVE REPORT'!M24</f>
        <v>-9.739714525608733</v>
      </c>
      <c r="N24" s="14">
        <f t="shared" si="3"/>
        <v>610.379286849875</v>
      </c>
      <c r="O24" s="37">
        <f>'WEEKLY COMPETITIVE REPORT'!O24</f>
        <v>7</v>
      </c>
      <c r="P24" s="14">
        <f>'WEEKLY COMPETITIVE REPORT'!P24/Y4</f>
        <v>5798.887122416534</v>
      </c>
      <c r="Q24" s="14">
        <f>'WEEKLY COMPETITIVE REPORT'!Q24/Y4</f>
        <v>7257.5516693163745</v>
      </c>
      <c r="R24" s="22">
        <f>'WEEKLY COMPETITIVE REPORT'!R24</f>
        <v>875</v>
      </c>
      <c r="S24" s="22">
        <f>'WEEKLY COMPETITIVE REPORT'!S24</f>
        <v>1010</v>
      </c>
      <c r="T24" s="64">
        <f>'WEEKLY COMPETITIVE REPORT'!T24</f>
        <v>-20.09857612267251</v>
      </c>
      <c r="U24" s="14">
        <f>'WEEKLY COMPETITIVE REPORT'!U24/Y4</f>
        <v>102975.62268150503</v>
      </c>
      <c r="V24" s="14">
        <f t="shared" si="4"/>
        <v>828.4124460595049</v>
      </c>
      <c r="W24" s="25">
        <f t="shared" si="5"/>
        <v>108774.50980392157</v>
      </c>
      <c r="X24" s="22">
        <f>'WEEKLY COMPETITIVE REPORT'!X24</f>
        <v>14793</v>
      </c>
      <c r="Y24" s="56">
        <f>'WEEKLY COMPETITIVE REPORT'!Y24</f>
        <v>15668</v>
      </c>
    </row>
    <row r="25" spans="1:25" ht="12.75">
      <c r="A25" s="50">
        <v>12</v>
      </c>
      <c r="B25" s="4">
        <f>'WEEKLY COMPETITIVE REPORT'!B25</f>
        <v>13</v>
      </c>
      <c r="C25" s="4" t="str">
        <f>'WEEKLY COMPETITIVE REPORT'!C25</f>
        <v>A ROYAL AFFAIR</v>
      </c>
      <c r="D25" s="4" t="str">
        <f>'WEEKLY COMPETITIVE REPORT'!D25</f>
        <v>KRALJEVSKA AFERA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4</v>
      </c>
      <c r="H25" s="37">
        <f>'WEEKLY COMPETITIVE REPORT'!H25</f>
        <v>1</v>
      </c>
      <c r="I25" s="14">
        <f>'WEEKLY COMPETITIVE REPORT'!I25/Y4</f>
        <v>3173.0259671436143</v>
      </c>
      <c r="J25" s="14">
        <f>'WEEKLY COMPETITIVE REPORT'!J25/Y4</f>
        <v>2929.2527821939584</v>
      </c>
      <c r="K25" s="22">
        <f>'WEEKLY COMPETITIVE REPORT'!K25</f>
        <v>507</v>
      </c>
      <c r="L25" s="22">
        <f>'WEEKLY COMPETITIVE REPORT'!L25</f>
        <v>471</v>
      </c>
      <c r="M25" s="64">
        <f>'WEEKLY COMPETITIVE REPORT'!M25</f>
        <v>8.322026232474002</v>
      </c>
      <c r="N25" s="14">
        <f t="shared" si="3"/>
        <v>3173.0259671436143</v>
      </c>
      <c r="O25" s="37">
        <f>'WEEKLY COMPETITIVE REPORT'!O25</f>
        <v>1</v>
      </c>
      <c r="P25" s="14">
        <f>'WEEKLY COMPETITIVE REPORT'!P25/Y4</f>
        <v>4965.553789083201</v>
      </c>
      <c r="Q25" s="14">
        <f>'WEEKLY COMPETITIVE REPORT'!Q25/Y4</f>
        <v>5096.714361420243</v>
      </c>
      <c r="R25" s="22">
        <f>'WEEKLY COMPETITIVE REPORT'!R25</f>
        <v>811</v>
      </c>
      <c r="S25" s="22">
        <f>'WEEKLY COMPETITIVE REPORT'!S25</f>
        <v>828</v>
      </c>
      <c r="T25" s="64">
        <f>'WEEKLY COMPETITIVE REPORT'!T25</f>
        <v>-2.573433844554202</v>
      </c>
      <c r="U25" s="14">
        <f>'WEEKLY COMPETITIVE REPORT'!U25/Y4</f>
        <v>15537.89083200848</v>
      </c>
      <c r="V25" s="14">
        <f t="shared" si="4"/>
        <v>4965.553789083201</v>
      </c>
      <c r="W25" s="25">
        <f t="shared" si="5"/>
        <v>20503.44462109168</v>
      </c>
      <c r="X25" s="22">
        <f>'WEEKLY COMPETITIVE REPORT'!X25</f>
        <v>2738</v>
      </c>
      <c r="Y25" s="56">
        <f>'WEEKLY COMPETITIVE REPORT'!Y25</f>
        <v>3549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LOVE IS ALL YOU NEED</v>
      </c>
      <c r="D26" s="4" t="str">
        <f>'WEEKLY COMPETITIVE REPORT'!D26</f>
        <v>LJUBEZEN JE VSE KAR POTREBUJEŠ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4</v>
      </c>
      <c r="H26" s="37">
        <f>'WEEKLY COMPETITIVE REPORT'!H26</f>
        <v>4</v>
      </c>
      <c r="I26" s="14">
        <f>'WEEKLY COMPETITIVE REPORT'!I26/Y4</f>
        <v>2856.385797562268</v>
      </c>
      <c r="J26" s="14">
        <f>'WEEKLY COMPETITIVE REPORT'!J26/Y4</f>
        <v>3496.290408055114</v>
      </c>
      <c r="K26" s="22">
        <f>'WEEKLY COMPETITIVE REPORT'!K26</f>
        <v>399</v>
      </c>
      <c r="L26" s="22">
        <f>'WEEKLY COMPETITIVE REPORT'!L26</f>
        <v>504</v>
      </c>
      <c r="M26" s="64">
        <f>'WEEKLY COMPETITIVE REPORT'!M26</f>
        <v>-18.302387267904507</v>
      </c>
      <c r="N26" s="14">
        <f t="shared" si="3"/>
        <v>714.096449390567</v>
      </c>
      <c r="O26" s="37">
        <f>'WEEKLY COMPETITIVE REPORT'!O26</f>
        <v>4</v>
      </c>
      <c r="P26" s="14">
        <f>'WEEKLY COMPETITIVE REPORT'!P26/Y4</f>
        <v>4418.388977212507</v>
      </c>
      <c r="Q26" s="14">
        <f>'WEEKLY COMPETITIVE REPORT'!Q26/Y4</f>
        <v>5443.826179120297</v>
      </c>
      <c r="R26" s="22">
        <f>'WEEKLY COMPETITIVE REPORT'!R26</f>
        <v>673</v>
      </c>
      <c r="S26" s="22">
        <f>'WEEKLY COMPETITIVE REPORT'!S26</f>
        <v>812</v>
      </c>
      <c r="T26" s="64">
        <f>'WEEKLY COMPETITIVE REPORT'!T26</f>
        <v>-18.836699926989525</v>
      </c>
      <c r="U26" s="14">
        <f>'WEEKLY COMPETITIVE REPORT'!U26/Y4</f>
        <v>26644.144144144142</v>
      </c>
      <c r="V26" s="14">
        <f t="shared" si="4"/>
        <v>1104.5972443031267</v>
      </c>
      <c r="W26" s="25">
        <f t="shared" si="5"/>
        <v>31062.53312135665</v>
      </c>
      <c r="X26" s="22">
        <f>'WEEKLY COMPETITIVE REPORT'!X26</f>
        <v>4146</v>
      </c>
      <c r="Y26" s="56">
        <f>'WEEKLY COMPETITIVE REPORT'!Y26</f>
        <v>4819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ANGEL'S SHARE</v>
      </c>
      <c r="D27" s="4" t="str">
        <f>'WEEKLY COMPETITIVE REPORT'!D27</f>
        <v>ANGELSKI DELEŽ</v>
      </c>
      <c r="E27" s="4" t="str">
        <f>'WEEKLY COMPETITIVE REPORT'!E27</f>
        <v>IND</v>
      </c>
      <c r="F27" s="4" t="str">
        <f>'WEEKLY COMPETITIVE REPORT'!F27</f>
        <v>CF</v>
      </c>
      <c r="G27" s="37">
        <f>'WEEKLY COMPETITIVE REPORT'!G27</f>
        <v>4</v>
      </c>
      <c r="H27" s="37">
        <f>'WEEKLY COMPETITIVE REPORT'!H27</f>
        <v>1</v>
      </c>
      <c r="I27" s="14">
        <f>'WEEKLY COMPETITIVE REPORT'!I27/Y4</f>
        <v>2760.996290408055</v>
      </c>
      <c r="J27" s="14">
        <f>'WEEKLY COMPETITIVE REPORT'!J27/Y17</f>
        <v>0.07954300495796508</v>
      </c>
      <c r="K27" s="22">
        <f>'WEEKLY COMPETITIVE REPORT'!K27</f>
        <v>438</v>
      </c>
      <c r="L27" s="22">
        <f>'WEEKLY COMPETITIVE REPORT'!L27</f>
        <v>311</v>
      </c>
      <c r="M27" s="64">
        <f>'WEEKLY COMPETITIVE REPORT'!M27</f>
        <v>41.192411924119256</v>
      </c>
      <c r="N27" s="14">
        <f t="shared" si="3"/>
        <v>2760.996290408055</v>
      </c>
      <c r="O27" s="37">
        <f>'WEEKLY COMPETITIVE REPORT'!O27</f>
        <v>1</v>
      </c>
      <c r="P27" s="14">
        <f>'WEEKLY COMPETITIVE REPORT'!P27/Y4</f>
        <v>4185.214626391097</v>
      </c>
      <c r="Q27" s="14">
        <f>'WEEKLY COMPETITIVE REPORT'!Q27/Y17</f>
        <v>0.15736150032334556</v>
      </c>
      <c r="R27" s="22">
        <f>'WEEKLY COMPETITIVE REPORT'!R27</f>
        <v>676</v>
      </c>
      <c r="S27" s="22">
        <f>'WEEKLY COMPETITIVE REPORT'!S27</f>
        <v>642</v>
      </c>
      <c r="T27" s="64">
        <f>'WEEKLY COMPETITIVE REPORT'!T27</f>
        <v>8.18493150684931</v>
      </c>
      <c r="U27" s="14">
        <f>'WEEKLY COMPETITIVE REPORT'!U27/Y17</f>
        <v>0.7016598404828627</v>
      </c>
      <c r="V27" s="14">
        <f t="shared" si="4"/>
        <v>4185.214626391097</v>
      </c>
      <c r="W27" s="25">
        <f t="shared" si="5"/>
        <v>4185.91628623158</v>
      </c>
      <c r="X27" s="22">
        <f>'WEEKLY COMPETITIVE REPORT'!X27</f>
        <v>3207</v>
      </c>
      <c r="Y27" s="56">
        <f>'WEEKLY COMPETITIVE REPORT'!Y27</f>
        <v>3883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TWILIGHT SAGA: BREAKING DAWN</v>
      </c>
      <c r="D28" s="4" t="str">
        <f>'WEEKLY COMPETITIVE REPORT'!D28</f>
        <v>SOMRAK SAGA: JUTRANJA ZARJA 2. DEL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8</v>
      </c>
      <c r="H28" s="37">
        <f>'WEEKLY COMPETITIVE REPORT'!H28</f>
        <v>11</v>
      </c>
      <c r="I28" s="14">
        <f>'WEEKLY COMPETITIVE REPORT'!I28/Y4</f>
        <v>2388.712241653418</v>
      </c>
      <c r="J28" s="14">
        <f>'WEEKLY COMPETITIVE REPORT'!J28/Y17</f>
        <v>0.1343500754472947</v>
      </c>
      <c r="K28" s="22">
        <f>'WEEKLY COMPETITIVE REPORT'!K28</f>
        <v>397</v>
      </c>
      <c r="L28" s="22">
        <f>'WEEKLY COMPETITIVE REPORT'!L28</f>
        <v>467</v>
      </c>
      <c r="M28" s="64">
        <f>'WEEKLY COMPETITIVE REPORT'!M28</f>
        <v>-27.677496991576405</v>
      </c>
      <c r="N28" s="14">
        <f t="shared" si="3"/>
        <v>217.15565833212892</v>
      </c>
      <c r="O28" s="37">
        <f>'WEEKLY COMPETITIVE REPORT'!O28</f>
        <v>11</v>
      </c>
      <c r="P28" s="14">
        <f>'WEEKLY COMPETITIVE REPORT'!P28/Y4</f>
        <v>3226.0201377848434</v>
      </c>
      <c r="Q28" s="14">
        <f>'WEEKLY COMPETITIVE REPORT'!Q28/Y17</f>
        <v>0.2713946971330028</v>
      </c>
      <c r="R28" s="22">
        <f>'WEEKLY COMPETITIVE REPORT'!R28</f>
        <v>543</v>
      </c>
      <c r="S28" s="22">
        <f>'WEEKLY COMPETITIVE REPORT'!S28</f>
        <v>1022</v>
      </c>
      <c r="T28" s="64">
        <f>'WEEKLY COMPETITIVE REPORT'!T28</f>
        <v>-51.64813343923749</v>
      </c>
      <c r="U28" s="14">
        <f>'WEEKLY COMPETITIVE REPORT'!U28/Y17</f>
        <v>15.167061866781633</v>
      </c>
      <c r="V28" s="14">
        <f t="shared" si="4"/>
        <v>293.2745579804403</v>
      </c>
      <c r="W28" s="25">
        <f t="shared" si="5"/>
        <v>3241.187199651625</v>
      </c>
      <c r="X28" s="22">
        <f>'WEEKLY COMPETITIVE REPORT'!X28</f>
        <v>59742</v>
      </c>
      <c r="Y28" s="56">
        <f>'WEEKLY COMPETITIVE REPORT'!Y28</f>
        <v>60285</v>
      </c>
    </row>
    <row r="29" spans="1:25" ht="12.75">
      <c r="A29" s="50">
        <v>16</v>
      </c>
      <c r="B29" s="4">
        <f>'WEEKLY COMPETITIVE REPORT'!B29</f>
        <v>10</v>
      </c>
      <c r="C29" s="4" t="str">
        <f>'WEEKLY COMPETITIVE REPORT'!C29</f>
        <v>HOTEL TRANSYLVANIA 3D</v>
      </c>
      <c r="D29" s="4" t="str">
        <f>'WEEKLY COMPETITIVE REPORT'!D29</f>
        <v>HOTEL TRANSILVANIJA 3D</v>
      </c>
      <c r="E29" s="4" t="str">
        <f>'WEEKLY COMPETITIVE REPORT'!E29</f>
        <v>SONY</v>
      </c>
      <c r="F29" s="4" t="str">
        <f>'WEEKLY COMPETITIVE REPORT'!F29</f>
        <v>CF</v>
      </c>
      <c r="G29" s="37">
        <f>'WEEKLY COMPETITIVE REPORT'!G29</f>
        <v>12</v>
      </c>
      <c r="H29" s="37">
        <f>'WEEKLY COMPETITIVE REPORT'!H29</f>
        <v>14</v>
      </c>
      <c r="I29" s="14">
        <f>'WEEKLY COMPETITIVE REPORT'!I29/Y4</f>
        <v>1699.788023317435</v>
      </c>
      <c r="J29" s="14">
        <f>'WEEKLY COMPETITIVE REPORT'!J29/Y17</f>
        <v>0.19810303944815694</v>
      </c>
      <c r="K29" s="22">
        <f>'WEEKLY COMPETITIVE REPORT'!K29</f>
        <v>283</v>
      </c>
      <c r="L29" s="22">
        <f>'WEEKLY COMPETITIVE REPORT'!L29</f>
        <v>722</v>
      </c>
      <c r="M29" s="64">
        <f>'WEEKLY COMPETITIVE REPORT'!M29</f>
        <v>-65.09793253536452</v>
      </c>
      <c r="N29" s="14">
        <f t="shared" si="3"/>
        <v>121.41343023695966</v>
      </c>
      <c r="O29" s="37">
        <f>'WEEKLY COMPETITIVE REPORT'!O29</f>
        <v>14</v>
      </c>
      <c r="P29" s="14">
        <f>'WEEKLY COMPETITIVE REPORT'!P29/Y4</f>
        <v>1836.2480127186009</v>
      </c>
      <c r="Q29" s="14">
        <f>'WEEKLY COMPETITIVE REPORT'!Q29/Y17</f>
        <v>0.2845979737012287</v>
      </c>
      <c r="R29" s="22">
        <f>'WEEKLY COMPETITIVE REPORT'!R29</f>
        <v>304</v>
      </c>
      <c r="S29" s="22">
        <f>'WEEKLY COMPETITIVE REPORT'!S29</f>
        <v>1092</v>
      </c>
      <c r="T29" s="64">
        <f>'WEEKLY COMPETITIVE REPORT'!T29</f>
        <v>-73.7549706494982</v>
      </c>
      <c r="U29" s="14">
        <f>'WEEKLY COMPETITIVE REPORT'!U29/Y4</f>
        <v>259538.9507154213</v>
      </c>
      <c r="V29" s="14">
        <f t="shared" si="4"/>
        <v>131.1605723370429</v>
      </c>
      <c r="W29" s="25">
        <f t="shared" si="5"/>
        <v>261375.1987281399</v>
      </c>
      <c r="X29" s="22">
        <f>'WEEKLY COMPETITIVE REPORT'!X29</f>
        <v>42722</v>
      </c>
      <c r="Y29" s="56">
        <f>'WEEKLY COMPETITIVE REPORT'!Y29</f>
        <v>43026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BRAVE</v>
      </c>
      <c r="D30" s="4" t="str">
        <f>'WEEKLY COMPETITIVE REPORT'!D30</f>
        <v>POGUM</v>
      </c>
      <c r="E30" s="4" t="str">
        <f>'WEEKLY COMPETITIVE REPORT'!E30</f>
        <v>BVI</v>
      </c>
      <c r="F30" s="4" t="str">
        <f>'WEEKLY COMPETITIVE REPORT'!F30</f>
        <v>CENEX</v>
      </c>
      <c r="G30" s="37">
        <f>'WEEKLY COMPETITIVE REPORT'!G30</f>
        <v>16</v>
      </c>
      <c r="H30" s="37">
        <f>'WEEKLY COMPETITIVE REPORT'!H30</f>
        <v>17</v>
      </c>
      <c r="I30" s="14">
        <f>'WEEKLY COMPETITIVE REPORT'!I30/Y4</f>
        <v>323.2644409114997</v>
      </c>
      <c r="J30" s="14">
        <f>'WEEKLY COMPETITIVE REPORT'!J30/Y17</f>
        <v>0.050603578357404616</v>
      </c>
      <c r="K30" s="22">
        <f>'WEEKLY COMPETITIVE REPORT'!K30</f>
        <v>48</v>
      </c>
      <c r="L30" s="22">
        <f>'WEEKLY COMPETITIVE REPORT'!L30</f>
        <v>194</v>
      </c>
      <c r="M30" s="64">
        <f>'WEEKLY COMPETITIVE REPORT'!M30</f>
        <v>-74.01490947816826</v>
      </c>
      <c r="N30" s="14">
        <f t="shared" si="3"/>
        <v>19.015555347735276</v>
      </c>
      <c r="O30" s="37">
        <f>'WEEKLY COMPETITIVE REPORT'!O30</f>
        <v>17</v>
      </c>
      <c r="P30" s="14">
        <f>'WEEKLY COMPETITIVE REPORT'!P30/Y4</f>
        <v>323.2644409114997</v>
      </c>
      <c r="Q30" s="14">
        <f>'WEEKLY COMPETITIVE REPORT'!Q30/Y17</f>
        <v>0.16657684845871956</v>
      </c>
      <c r="R30" s="22">
        <f>'WEEKLY COMPETITIVE REPORT'!R30</f>
        <v>48</v>
      </c>
      <c r="S30" s="22">
        <f>'WEEKLY COMPETITIVE REPORT'!S30</f>
        <v>873</v>
      </c>
      <c r="T30" s="64">
        <f>'WEEKLY COMPETITIVE REPORT'!T30</f>
        <v>-92.10611452604336</v>
      </c>
      <c r="U30" s="14">
        <f>'WEEKLY COMPETITIVE REPORT'!U30/Y4</f>
        <v>203094.85956544778</v>
      </c>
      <c r="V30" s="14">
        <f t="shared" si="4"/>
        <v>19.015555347735276</v>
      </c>
      <c r="W30" s="25">
        <f t="shared" si="5"/>
        <v>203418.12400635928</v>
      </c>
      <c r="X30" s="22">
        <f>'WEEKLY COMPETITIVE REPORT'!X30</f>
        <v>34781</v>
      </c>
      <c r="Y30" s="56">
        <f>'WEEKLY COMPETITIVE REPORT'!Y30</f>
        <v>34829</v>
      </c>
    </row>
    <row r="31" spans="1:25" ht="12.75">
      <c r="A31" s="50">
        <v>18</v>
      </c>
      <c r="B31" s="4">
        <f>'WEEKLY COMPETITIVE REPORT'!B31</f>
        <v>6</v>
      </c>
      <c r="C31" s="4" t="str">
        <f>'WEEKLY COMPETITIVE REPORT'!C31</f>
        <v>SANTA'S APPRENTICE</v>
      </c>
      <c r="D31" s="4" t="str">
        <f>'WEEKLY COMPETITIVE REPORT'!D31</f>
        <v>BOŽIČKOV VAJENEC</v>
      </c>
      <c r="E31" s="4" t="str">
        <f>'WEEKLY COMPETITIVE REPORT'!E31</f>
        <v>IND</v>
      </c>
      <c r="F31" s="4" t="str">
        <f>'WEEKLY COMPETITIVE REPORT'!F31</f>
        <v>FIVIA</v>
      </c>
      <c r="G31" s="37">
        <f>'WEEKLY COMPETITIVE REPORT'!G31</f>
        <v>5</v>
      </c>
      <c r="H31" s="37">
        <f>'WEEKLY COMPETITIVE REPORT'!H31</f>
        <v>10</v>
      </c>
      <c r="I31" s="14">
        <f>'WEEKLY COMPETITIVE REPORT'!I31/Y4</f>
        <v>237.14891361950185</v>
      </c>
      <c r="J31" s="14">
        <f>'WEEKLY COMPETITIVE REPORT'!J31/Y17</f>
        <v>0.33239922397068333</v>
      </c>
      <c r="K31" s="22">
        <f>'WEEKLY COMPETITIVE REPORT'!K31</f>
        <v>37</v>
      </c>
      <c r="L31" s="22">
        <f>'WEEKLY COMPETITIVE REPORT'!L31</f>
        <v>1275</v>
      </c>
      <c r="M31" s="64">
        <f>'WEEKLY COMPETITIVE REPORT'!M31</f>
        <v>-97.09792477302204</v>
      </c>
      <c r="N31" s="14">
        <f t="shared" si="3"/>
        <v>23.714891361950187</v>
      </c>
      <c r="O31" s="37">
        <f>'WEEKLY COMPETITIVE REPORT'!O31</f>
        <v>10</v>
      </c>
      <c r="P31" s="14">
        <f>'WEEKLY COMPETITIVE REPORT'!P31/Y4</f>
        <v>298.0922098569157</v>
      </c>
      <c r="Q31" s="14">
        <f>'WEEKLY COMPETITIVE REPORT'!Q31/Y17</f>
        <v>0.6342961845225265</v>
      </c>
      <c r="R31" s="22">
        <f>'WEEKLY COMPETITIVE REPORT'!R31</f>
        <v>49</v>
      </c>
      <c r="S31" s="22">
        <f>'WEEKLY COMPETITIVE REPORT'!S31</f>
        <v>2883</v>
      </c>
      <c r="T31" s="64">
        <f>'WEEKLY COMPETITIVE REPORT'!T31</f>
        <v>-98.08836023789294</v>
      </c>
      <c r="U31" s="14">
        <f>'WEEKLY COMPETITIVE REPORT'!U31/Y4</f>
        <v>73615.52729199787</v>
      </c>
      <c r="V31" s="14">
        <f t="shared" si="4"/>
        <v>29.80922098569157</v>
      </c>
      <c r="W31" s="25">
        <f t="shared" si="5"/>
        <v>73913.61950185479</v>
      </c>
      <c r="X31" s="22">
        <f>'WEEKLY COMPETITIVE REPORT'!X31</f>
        <v>14439</v>
      </c>
      <c r="Y31" s="56">
        <f>'WEEKLY COMPETITIVE REPORT'!Y31</f>
        <v>14488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SHANGHAI GYPSY</v>
      </c>
      <c r="D32" s="4" t="str">
        <f>'WEEKLY COMPETITIVE REPORT'!D32</f>
        <v>ŠANGHAJ</v>
      </c>
      <c r="E32" s="4" t="str">
        <f>'WEEKLY COMPETITIVE REPORT'!E32</f>
        <v>IND</v>
      </c>
      <c r="F32" s="4" t="str">
        <f>'WEEKLY COMPETITIVE REPORT'!F32</f>
        <v>KZC</v>
      </c>
      <c r="G32" s="37">
        <f>'WEEKLY COMPETITIVE REPORT'!G32</f>
        <v>14</v>
      </c>
      <c r="H32" s="37">
        <f>'WEEKLY COMPETITIVE REPORT'!H32</f>
        <v>13</v>
      </c>
      <c r="I32" s="14">
        <f>'WEEKLY COMPETITIVE REPORT'!I32/Y4</f>
        <v>670.3762586115527</v>
      </c>
      <c r="J32" s="14">
        <f>'WEEKLY COMPETITIVE REPORT'!J32/Y17</f>
        <v>0.0579327441258892</v>
      </c>
      <c r="K32" s="22">
        <f>'WEEKLY COMPETITIVE REPORT'!K32</f>
        <v>124</v>
      </c>
      <c r="L32" s="22">
        <f>'WEEKLY COMPETITIVE REPORT'!L32</f>
        <v>308</v>
      </c>
      <c r="M32" s="64">
        <f>'WEEKLY COMPETITIVE REPORT'!M32</f>
        <v>-52.93023255813954</v>
      </c>
      <c r="N32" s="14">
        <f t="shared" si="3"/>
        <v>51.56740450858097</v>
      </c>
      <c r="O32" s="37">
        <f>'WEEKLY COMPETITIVE REPORT'!O32</f>
        <v>13</v>
      </c>
      <c r="P32" s="14" t="e">
        <f>'WEEKLY COMPETITIVE REPORT'!P32/Y4</f>
        <v>#VALUE!</v>
      </c>
      <c r="Q32" s="14">
        <f>'WEEKLY COMPETITIVE REPORT'!Q32/Y17</f>
        <v>0.06418409139900841</v>
      </c>
      <c r="R32" s="22">
        <f>'WEEKLY COMPETITIVE REPORT'!R32</f>
        <v>0</v>
      </c>
      <c r="S32" s="22">
        <f>'WEEKLY COMPETITIVE REPORT'!S32</f>
        <v>320</v>
      </c>
      <c r="T32" s="64">
        <f>'WEEKLY COMPETITIVE REPORT'!T32</f>
        <v>0</v>
      </c>
      <c r="U32" s="14">
        <f>'WEEKLY COMPETITIVE REPORT'!U32/Y4</f>
        <v>259492.58081611022</v>
      </c>
      <c r="V32" s="14" t="e">
        <f t="shared" si="4"/>
        <v>#VALUE!</v>
      </c>
      <c r="W32" s="25" t="e">
        <f t="shared" si="5"/>
        <v>#VALUE!</v>
      </c>
      <c r="X32" s="22">
        <f>'WEEKLY COMPETITIVE REPORT'!X32</f>
        <v>45857</v>
      </c>
      <c r="Y32" s="56">
        <f>'WEEKLY COMPETITIVE REPORT'!Y32</f>
        <v>45857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197</v>
      </c>
      <c r="I34" s="32">
        <f>SUM(I14:I33)</f>
        <v>174671.43614202444</v>
      </c>
      <c r="J34" s="31">
        <f>SUM(J14:J33)</f>
        <v>221472.7660212264</v>
      </c>
      <c r="K34" s="31">
        <f>SUM(K14:K33)</f>
        <v>23965</v>
      </c>
      <c r="L34" s="31">
        <f>SUM(L14:L33)</f>
        <v>33060</v>
      </c>
      <c r="M34" s="64">
        <f>'WEEKLY COMPETITIVE REPORT'!M34</f>
        <v>-43.400875761998805</v>
      </c>
      <c r="N34" s="32">
        <f>I34/H34</f>
        <v>886.6570362539312</v>
      </c>
      <c r="O34" s="40">
        <f>'WEEKLY COMPETITIVE REPORT'!O34</f>
        <v>197</v>
      </c>
      <c r="P34" s="31" t="e">
        <f>SUM(P14:P33)</f>
        <v>#VALUE!</v>
      </c>
      <c r="Q34" s="31">
        <f>SUM(Q14:Q33)</f>
        <v>352542.6488935425</v>
      </c>
      <c r="R34" s="31">
        <f>SUM(R14:R33)</f>
        <v>36199</v>
      </c>
      <c r="S34" s="31">
        <f>SUM(S14:S33)</f>
        <v>55700</v>
      </c>
      <c r="T34" s="65" t="e">
        <f>P34/Q34-100%</f>
        <v>#VALUE!</v>
      </c>
      <c r="U34" s="31">
        <f>SUM(U14:U33)</f>
        <v>2697580.7865807423</v>
      </c>
      <c r="V34" s="32" t="e">
        <f>P34/O34</f>
        <v>#VALUE!</v>
      </c>
      <c r="W34" s="31" t="e">
        <f>SUM(W14:W33)</f>
        <v>#VALUE!</v>
      </c>
      <c r="X34" s="31">
        <f>SUM(X14:X33)</f>
        <v>480800</v>
      </c>
      <c r="Y34" s="35">
        <f>SUM(Y14:Y33)</f>
        <v>516999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2013-01-10T13:11:52Z</dcterms:modified>
  <cp:category/>
  <cp:version/>
  <cp:contentType/>
  <cp:contentStatus/>
</cp:coreProperties>
</file>