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840" windowWidth="23790" windowHeight="100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<sst xmlns="http://schemas.openxmlformats.org/spreadsheetml/2006/main" count="260" uniqueCount="94">
  <si>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</si>
  <si>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</si>
  <si>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</si>
  <si>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</si>
  <si>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</si>
  <si>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</si>
  <si>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</si>
  <si>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</si>
  <si>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</si>
  <si>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</si>
  <si>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</si>
  <si>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</si>
  <si>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</si>
  <si>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</si>
  <si>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</si>
  <si>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</si>
  <si>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</si>
  <si>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</si>
  <si>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</si>
  <si>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</si>
  <si>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</si>
  <si>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</si>
  <si>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</si>
  <si>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</si>
  <si>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</si>
  <si>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</si>
  <si>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</si>
  <si>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</si>
  <si>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</si>
  <si>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</si>
  <si>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</si>
  <si>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</si>
  <si>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</si>
  <si>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</si>
  <si>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</si>
  <si>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</si>
  <si>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</si>
  <si>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</si>
  <si>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</si>
  <si>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</si>
  <si>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</si>
  <si>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</si>
  <si>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</si>
  <si>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</si>
  <si>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</si>
  <si>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</si>
  <si>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</si>
  <si>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</si>
  <si>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CF</t>
  </si>
  <si>
    <t>PAR</t>
  </si>
  <si>
    <t>FOX</t>
  </si>
  <si>
    <t>UNI</t>
  </si>
  <si>
    <t>New</t>
  </si>
  <si>
    <t>BVI</t>
  </si>
  <si>
    <t>CENEX</t>
  </si>
  <si>
    <t>21 &amp; OVER</t>
  </si>
  <si>
    <t>POLNIH 21</t>
  </si>
  <si>
    <t>THE CROODS</t>
  </si>
  <si>
    <t>KRUDOVI</t>
  </si>
  <si>
    <t>OLYMPUS HAS FALLEN</t>
  </si>
  <si>
    <t>PADEC OLIMPA</t>
  </si>
  <si>
    <t>SREČEN ZA UMRET</t>
  </si>
  <si>
    <t>DOMES</t>
  </si>
  <si>
    <t>LOS AMANTES PASAJEROS</t>
  </si>
  <si>
    <t>LJUBIMCI NAD OBLAKI</t>
  </si>
  <si>
    <t>OBLIVION</t>
  </si>
  <si>
    <t>POZABA</t>
  </si>
  <si>
    <t>ZAMBEZIA</t>
  </si>
  <si>
    <t>ZAMBEZIJA</t>
  </si>
  <si>
    <t>SCARY MOVIE 5</t>
  </si>
  <si>
    <t>FILM, DA TE KAP</t>
  </si>
  <si>
    <t>TO THE WONDER</t>
  </si>
  <si>
    <t>ČUDEŽU NAPROTI</t>
  </si>
  <si>
    <t>SAFE HAVEN</t>
  </si>
  <si>
    <t>ZAVETJE</t>
  </si>
  <si>
    <t>IRON MAN 3</t>
  </si>
  <si>
    <t>JURASSIC PARK</t>
  </si>
  <si>
    <t>JURSKI PARK</t>
  </si>
  <si>
    <t>PAIN AND GAIN</t>
  </si>
  <si>
    <t>DVIGNI</t>
  </si>
  <si>
    <t>BIG WEDDING</t>
  </si>
  <si>
    <t>VELIKA POROKA</t>
  </si>
  <si>
    <t>09 - May</t>
  </si>
  <si>
    <t>15 - May</t>
  </si>
  <si>
    <t>10 - May</t>
  </si>
  <si>
    <t>12 - May</t>
  </si>
  <si>
    <t>THE CALL</t>
  </si>
  <si>
    <t>KLIC V SILI</t>
  </si>
  <si>
    <t>EVIL DEAD</t>
  </si>
  <si>
    <t>ZLOBNI MRTVECI</t>
  </si>
  <si>
    <t>SONY</t>
  </si>
  <si>
    <t>HOLY MOTORS</t>
  </si>
  <si>
    <t>SIDE EFFECTS</t>
  </si>
  <si>
    <t>STRANSKI UČINKI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</si>
</sst>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34" fillId="2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21" borderId="8" applyNumberFormat="0" applyAlignment="0" applyProtection="0"/>
    <xf numFmtId="0" fontId="45" fillId="31" borderId="0" applyNumberFormat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8" applyNumberFormat="0" applyAlignment="0" applyProtection="0"/>
    <xf numFmtId="0" fontId="47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43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I25" sqref="I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4" t="s">
        <v>1</v>
      </c>
      <c r="D4" s="95"/>
      <c r="E4" s="8"/>
      <c r="F4" s="8"/>
      <c r="G4" s="19" t="s">
        <v>2</v>
      </c>
      <c r="H4" s="20"/>
      <c r="I4" s="20"/>
      <c r="J4" s="20"/>
      <c r="K4" s="78" t="s">
        <v>84</v>
      </c>
      <c r="L4" s="20"/>
      <c r="M4" s="79" t="s">
        <v>85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0.7548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82</v>
      </c>
      <c r="L5" s="7"/>
      <c r="M5" s="80" t="s">
        <v>83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19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41410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75</v>
      </c>
      <c r="D14" s="4" t="s">
        <v>75</v>
      </c>
      <c r="E14" s="15" t="s">
        <v>53</v>
      </c>
      <c r="F14" s="15" t="s">
        <v>54</v>
      </c>
      <c r="G14" s="37">
        <v>3</v>
      </c>
      <c r="H14" s="37">
        <v>16</v>
      </c>
      <c r="I14" s="14">
        <v>15774</v>
      </c>
      <c r="J14" s="14">
        <v>20817</v>
      </c>
      <c r="K14" s="14">
        <v>2886</v>
      </c>
      <c r="L14" s="14">
        <v>3790</v>
      </c>
      <c r="M14" s="64">
        <f>(I14/J14*100)-100</f>
        <v>-24.225392707882975</v>
      </c>
      <c r="N14" s="14">
        <f aca="true" t="shared" si="0" ref="N14:N31">I14/H14</f>
        <v>985.875</v>
      </c>
      <c r="O14" s="73">
        <v>16</v>
      </c>
      <c r="P14" s="14">
        <v>20894</v>
      </c>
      <c r="Q14" s="14">
        <v>38871</v>
      </c>
      <c r="R14" s="14">
        <v>4075</v>
      </c>
      <c r="S14" s="14">
        <v>7657</v>
      </c>
      <c r="T14" s="64">
        <f>(P14/Q14*100)-100</f>
        <v>-46.24784543747267</v>
      </c>
      <c r="U14" s="74">
        <v>96557</v>
      </c>
      <c r="V14" s="14">
        <f aca="true" t="shared" si="1" ref="V14:V31">P14/O14</f>
        <v>1305.875</v>
      </c>
      <c r="W14" s="74">
        <f aca="true" t="shared" si="2" ref="W14:W31">SUM(U14,P14)</f>
        <v>117451</v>
      </c>
      <c r="X14" s="74">
        <v>19364</v>
      </c>
      <c r="Y14" s="75">
        <f aca="true" t="shared" si="3" ref="Y14:Y31">SUM(X14,R14)</f>
        <v>23439</v>
      </c>
    </row>
    <row r="15" spans="1:25" ht="12.75">
      <c r="A15" s="72">
        <v>2</v>
      </c>
      <c r="B15" s="72">
        <v>2</v>
      </c>
      <c r="C15" s="4" t="s">
        <v>78</v>
      </c>
      <c r="D15" s="4" t="s">
        <v>79</v>
      </c>
      <c r="E15" s="15" t="s">
        <v>49</v>
      </c>
      <c r="F15" s="15" t="s">
        <v>36</v>
      </c>
      <c r="G15" s="37">
        <v>2</v>
      </c>
      <c r="H15" s="37">
        <v>9</v>
      </c>
      <c r="I15" s="14">
        <v>12079</v>
      </c>
      <c r="J15" s="14">
        <v>17406</v>
      </c>
      <c r="K15" s="14">
        <v>2209</v>
      </c>
      <c r="L15" s="14">
        <v>3222</v>
      </c>
      <c r="M15" s="64">
        <f>(I15/J15*100)-100</f>
        <v>-30.60438929104906</v>
      </c>
      <c r="N15" s="14">
        <f t="shared" si="0"/>
        <v>1342.111111111111</v>
      </c>
      <c r="O15" s="73">
        <v>9</v>
      </c>
      <c r="P15" s="22">
        <v>15560</v>
      </c>
      <c r="Q15" s="22">
        <v>28478</v>
      </c>
      <c r="R15" s="22">
        <v>3089</v>
      </c>
      <c r="S15" s="22">
        <v>5903</v>
      </c>
      <c r="T15" s="64">
        <f>(P15/Q15*100)-100</f>
        <v>-45.36133155418217</v>
      </c>
      <c r="U15" s="74">
        <v>31941</v>
      </c>
      <c r="V15" s="14">
        <f t="shared" si="1"/>
        <v>1728.888888888889</v>
      </c>
      <c r="W15" s="74">
        <f t="shared" si="2"/>
        <v>47501</v>
      </c>
      <c r="X15" s="74">
        <v>6690</v>
      </c>
      <c r="Y15" s="75">
        <f t="shared" si="3"/>
        <v>9779</v>
      </c>
    </row>
    <row r="16" spans="1:25" ht="12.75">
      <c r="A16" s="72">
        <v>3</v>
      </c>
      <c r="B16" s="72">
        <v>4</v>
      </c>
      <c r="C16" s="4" t="s">
        <v>80</v>
      </c>
      <c r="D16" s="4" t="s">
        <v>81</v>
      </c>
      <c r="E16" s="15" t="s">
        <v>46</v>
      </c>
      <c r="F16" s="15" t="s">
        <v>42</v>
      </c>
      <c r="G16" s="37">
        <v>2</v>
      </c>
      <c r="H16" s="37">
        <v>9</v>
      </c>
      <c r="I16" s="24">
        <v>11984</v>
      </c>
      <c r="J16" s="24">
        <v>10877</v>
      </c>
      <c r="K16" s="24">
        <v>2266</v>
      </c>
      <c r="L16" s="24">
        <v>2077</v>
      </c>
      <c r="M16" s="64">
        <f>(I16/J16*100)-100</f>
        <v>10.177438631975733</v>
      </c>
      <c r="N16" s="14">
        <f t="shared" si="0"/>
        <v>1331.5555555555557</v>
      </c>
      <c r="O16" s="73">
        <v>9</v>
      </c>
      <c r="P16" s="22">
        <v>14973</v>
      </c>
      <c r="Q16" s="22">
        <v>17797</v>
      </c>
      <c r="R16" s="22">
        <v>3048</v>
      </c>
      <c r="S16" s="22">
        <v>3756</v>
      </c>
      <c r="T16" s="64">
        <f>(P16/Q16*100)-100</f>
        <v>-15.867842894869923</v>
      </c>
      <c r="U16" s="74">
        <v>19433</v>
      </c>
      <c r="V16" s="14">
        <f t="shared" si="1"/>
        <v>1663.6666666666667</v>
      </c>
      <c r="W16" s="74">
        <f t="shared" si="2"/>
        <v>34406</v>
      </c>
      <c r="X16" s="74">
        <v>4200</v>
      </c>
      <c r="Y16" s="75">
        <f t="shared" si="3"/>
        <v>7248</v>
      </c>
    </row>
    <row r="17" spans="1:25" ht="12.75">
      <c r="A17" s="72">
        <v>4</v>
      </c>
      <c r="B17" s="72">
        <v>5</v>
      </c>
      <c r="C17" s="4" t="s">
        <v>67</v>
      </c>
      <c r="D17" s="4" t="s">
        <v>68</v>
      </c>
      <c r="E17" s="15" t="s">
        <v>46</v>
      </c>
      <c r="F17" s="15" t="s">
        <v>42</v>
      </c>
      <c r="G17" s="37">
        <v>4</v>
      </c>
      <c r="H17" s="37">
        <v>9</v>
      </c>
      <c r="I17" s="24">
        <v>9816</v>
      </c>
      <c r="J17" s="24">
        <v>8979</v>
      </c>
      <c r="K17" s="24">
        <v>1835</v>
      </c>
      <c r="L17" s="24">
        <v>1681</v>
      </c>
      <c r="M17" s="64">
        <f>(I17/J17*100)-100</f>
        <v>9.321750751754095</v>
      </c>
      <c r="N17" s="14">
        <f t="shared" si="0"/>
        <v>1090.6666666666667</v>
      </c>
      <c r="O17" s="73">
        <v>9</v>
      </c>
      <c r="P17" s="14">
        <v>11166</v>
      </c>
      <c r="Q17" s="14">
        <v>16581</v>
      </c>
      <c r="R17" s="14">
        <v>2185</v>
      </c>
      <c r="S17" s="14">
        <v>3203</v>
      </c>
      <c r="T17" s="64">
        <f>(P17/Q17*100)-100</f>
        <v>-32.65786140763525</v>
      </c>
      <c r="U17" s="74">
        <v>42748</v>
      </c>
      <c r="V17" s="24">
        <f t="shared" si="1"/>
        <v>1240.6666666666667</v>
      </c>
      <c r="W17" s="74">
        <f t="shared" si="2"/>
        <v>53914</v>
      </c>
      <c r="X17" s="74">
        <v>8603</v>
      </c>
      <c r="Y17" s="75">
        <f t="shared" si="3"/>
        <v>10788</v>
      </c>
    </row>
    <row r="18" spans="1:25" ht="13.5" customHeight="1">
      <c r="A18" s="72">
        <v>5</v>
      </c>
      <c r="B18" s="72" t="s">
        <v>52</v>
      </c>
      <c r="C18" s="4" t="s">
        <v>88</v>
      </c>
      <c r="D18" s="4" t="s">
        <v>89</v>
      </c>
      <c r="E18" s="15" t="s">
        <v>90</v>
      </c>
      <c r="F18" s="15" t="s">
        <v>48</v>
      </c>
      <c r="G18" s="37">
        <v>1</v>
      </c>
      <c r="H18" s="37">
        <v>9</v>
      </c>
      <c r="I18" s="14">
        <v>6393</v>
      </c>
      <c r="J18" s="14"/>
      <c r="K18" s="98">
        <v>1242</v>
      </c>
      <c r="L18" s="98"/>
      <c r="M18" s="64"/>
      <c r="N18" s="14">
        <f t="shared" si="0"/>
        <v>710.3333333333334</v>
      </c>
      <c r="O18" s="73">
        <v>9</v>
      </c>
      <c r="P18" s="22">
        <v>8739</v>
      </c>
      <c r="Q18" s="22"/>
      <c r="R18" s="22">
        <v>1838</v>
      </c>
      <c r="S18" s="22"/>
      <c r="T18" s="64"/>
      <c r="U18" s="74"/>
      <c r="V18" s="14">
        <f t="shared" si="1"/>
        <v>971</v>
      </c>
      <c r="W18" s="74">
        <f t="shared" si="2"/>
        <v>8739</v>
      </c>
      <c r="X18" s="74"/>
      <c r="Y18" s="75">
        <f t="shared" si="3"/>
        <v>1838</v>
      </c>
    </row>
    <row r="19" spans="1:25" ht="12.75">
      <c r="A19" s="72">
        <v>6</v>
      </c>
      <c r="B19" s="72">
        <v>3</v>
      </c>
      <c r="C19" s="4" t="s">
        <v>57</v>
      </c>
      <c r="D19" s="4" t="s">
        <v>58</v>
      </c>
      <c r="E19" s="15" t="s">
        <v>50</v>
      </c>
      <c r="F19" s="15" t="s">
        <v>42</v>
      </c>
      <c r="G19" s="37">
        <v>7</v>
      </c>
      <c r="H19" s="37">
        <v>23</v>
      </c>
      <c r="I19" s="24">
        <v>7532</v>
      </c>
      <c r="J19" s="24">
        <v>10034</v>
      </c>
      <c r="K19" s="14">
        <v>1444</v>
      </c>
      <c r="L19" s="14">
        <v>1941</v>
      </c>
      <c r="M19" s="64">
        <f>(I19/J19*100)-100</f>
        <v>-24.935220251146106</v>
      </c>
      <c r="N19" s="14">
        <f t="shared" si="0"/>
        <v>327.4782608695652</v>
      </c>
      <c r="O19" s="37">
        <v>23</v>
      </c>
      <c r="P19" s="14">
        <v>8482</v>
      </c>
      <c r="Q19" s="14">
        <v>17894</v>
      </c>
      <c r="R19" s="14">
        <v>1675</v>
      </c>
      <c r="S19" s="14">
        <v>3505</v>
      </c>
      <c r="T19" s="64">
        <f>(P19/Q19*100)-100</f>
        <v>-52.5986364144406</v>
      </c>
      <c r="U19" s="74">
        <v>230248</v>
      </c>
      <c r="V19" s="14">
        <f t="shared" si="1"/>
        <v>368.7826086956522</v>
      </c>
      <c r="W19" s="74">
        <f t="shared" si="2"/>
        <v>238730</v>
      </c>
      <c r="X19" s="74">
        <v>45260</v>
      </c>
      <c r="Y19" s="75">
        <f t="shared" si="3"/>
        <v>46935</v>
      </c>
    </row>
    <row r="20" spans="1:25" ht="12.75">
      <c r="A20" s="72">
        <v>7</v>
      </c>
      <c r="B20" s="72" t="s">
        <v>52</v>
      </c>
      <c r="C20" s="4" t="s">
        <v>92</v>
      </c>
      <c r="D20" s="4" t="s">
        <v>93</v>
      </c>
      <c r="E20" s="15" t="s">
        <v>46</v>
      </c>
      <c r="F20" s="15" t="s">
        <v>42</v>
      </c>
      <c r="G20" s="37">
        <v>1</v>
      </c>
      <c r="H20" s="37">
        <v>9</v>
      </c>
      <c r="I20" s="24">
        <v>5692</v>
      </c>
      <c r="J20" s="24"/>
      <c r="K20" s="14">
        <v>1079</v>
      </c>
      <c r="L20" s="14"/>
      <c r="M20" s="64"/>
      <c r="N20" s="14">
        <f t="shared" si="0"/>
        <v>632.4444444444445</v>
      </c>
      <c r="O20" s="38">
        <v>9</v>
      </c>
      <c r="P20" s="14">
        <v>7679</v>
      </c>
      <c r="Q20" s="14"/>
      <c r="R20" s="14">
        <v>1576</v>
      </c>
      <c r="S20" s="14"/>
      <c r="T20" s="64"/>
      <c r="U20" s="74"/>
      <c r="V20" s="14">
        <f t="shared" si="1"/>
        <v>853.2222222222222</v>
      </c>
      <c r="W20" s="74">
        <f t="shared" si="2"/>
        <v>7679</v>
      </c>
      <c r="X20" s="74"/>
      <c r="Y20" s="75">
        <f t="shared" si="3"/>
        <v>1576</v>
      </c>
    </row>
    <row r="21" spans="1:25" ht="12.75">
      <c r="A21" s="72">
        <v>8</v>
      </c>
      <c r="B21" s="72">
        <v>6</v>
      </c>
      <c r="C21" s="4" t="s">
        <v>69</v>
      </c>
      <c r="D21" s="4" t="s">
        <v>70</v>
      </c>
      <c r="E21" s="15" t="s">
        <v>46</v>
      </c>
      <c r="F21" s="15" t="s">
        <v>42</v>
      </c>
      <c r="G21" s="37">
        <v>4</v>
      </c>
      <c r="H21" s="37">
        <v>9</v>
      </c>
      <c r="I21" s="14">
        <v>5244</v>
      </c>
      <c r="J21" s="14">
        <v>9444</v>
      </c>
      <c r="K21" s="92">
        <v>1010</v>
      </c>
      <c r="L21" s="92">
        <v>1895</v>
      </c>
      <c r="M21" s="64">
        <f>(I21/J21*100)-100</f>
        <v>-44.47268106734435</v>
      </c>
      <c r="N21" s="14">
        <f t="shared" si="0"/>
        <v>582.6666666666666</v>
      </c>
      <c r="O21" s="38">
        <v>9</v>
      </c>
      <c r="P21" s="14">
        <v>6389</v>
      </c>
      <c r="Q21" s="14">
        <v>16218</v>
      </c>
      <c r="R21" s="14">
        <v>1275</v>
      </c>
      <c r="S21" s="14">
        <v>3357</v>
      </c>
      <c r="T21" s="64">
        <f>(P21/Q21*100)-100</f>
        <v>-60.60550006165988</v>
      </c>
      <c r="U21" s="74">
        <v>62346</v>
      </c>
      <c r="V21" s="14">
        <f t="shared" si="1"/>
        <v>709.8888888888889</v>
      </c>
      <c r="W21" s="74">
        <f t="shared" si="2"/>
        <v>68735</v>
      </c>
      <c r="X21" s="74">
        <v>13167</v>
      </c>
      <c r="Y21" s="75">
        <f t="shared" si="3"/>
        <v>14442</v>
      </c>
    </row>
    <row r="22" spans="1:25" ht="12.75">
      <c r="A22" s="72">
        <v>9</v>
      </c>
      <c r="B22" s="72" t="s">
        <v>52</v>
      </c>
      <c r="C22" s="4" t="s">
        <v>86</v>
      </c>
      <c r="D22" s="4" t="s">
        <v>87</v>
      </c>
      <c r="E22" s="15" t="s">
        <v>46</v>
      </c>
      <c r="F22" s="15" t="s">
        <v>47</v>
      </c>
      <c r="G22" s="37">
        <v>1</v>
      </c>
      <c r="H22" s="37">
        <v>4</v>
      </c>
      <c r="I22" s="24">
        <v>4278</v>
      </c>
      <c r="J22" s="24"/>
      <c r="K22" s="24">
        <v>801</v>
      </c>
      <c r="L22" s="24"/>
      <c r="M22" s="64"/>
      <c r="N22" s="14">
        <f t="shared" si="0"/>
        <v>1069.5</v>
      </c>
      <c r="O22" s="38">
        <v>4</v>
      </c>
      <c r="P22" s="14">
        <v>5566</v>
      </c>
      <c r="Q22" s="14"/>
      <c r="R22" s="14">
        <v>1132</v>
      </c>
      <c r="S22" s="14"/>
      <c r="T22" s="64"/>
      <c r="U22" s="74"/>
      <c r="V22" s="14">
        <f t="shared" si="1"/>
        <v>1391.5</v>
      </c>
      <c r="W22" s="74">
        <f t="shared" si="2"/>
        <v>5566</v>
      </c>
      <c r="X22" s="74"/>
      <c r="Y22" s="75">
        <f t="shared" si="3"/>
        <v>1132</v>
      </c>
    </row>
    <row r="23" spans="1:25" ht="12.75">
      <c r="A23" s="72">
        <v>10</v>
      </c>
      <c r="B23" s="72">
        <v>8</v>
      </c>
      <c r="C23" s="4" t="s">
        <v>73</v>
      </c>
      <c r="D23" s="4" t="s">
        <v>74</v>
      </c>
      <c r="E23" s="15" t="s">
        <v>46</v>
      </c>
      <c r="F23" s="15" t="s">
        <v>36</v>
      </c>
      <c r="G23" s="37">
        <v>4</v>
      </c>
      <c r="H23" s="37">
        <v>9</v>
      </c>
      <c r="I23" s="24">
        <v>3350</v>
      </c>
      <c r="J23" s="24">
        <v>5158</v>
      </c>
      <c r="K23" s="99">
        <v>634</v>
      </c>
      <c r="L23" s="99">
        <v>983</v>
      </c>
      <c r="M23" s="64">
        <f aca="true" t="shared" si="4" ref="M23:M30">(I23/J23*100)-100</f>
        <v>-35.052345870492445</v>
      </c>
      <c r="N23" s="14">
        <f t="shared" si="0"/>
        <v>372.22222222222223</v>
      </c>
      <c r="O23" s="73">
        <v>9</v>
      </c>
      <c r="P23" s="96">
        <v>4334</v>
      </c>
      <c r="Q23" s="96">
        <v>9655</v>
      </c>
      <c r="R23" s="96">
        <v>941</v>
      </c>
      <c r="S23" s="96">
        <v>2130</v>
      </c>
      <c r="T23" s="64">
        <f aca="true" t="shared" si="5" ref="T23:T30">(P23/Q23*100)-100</f>
        <v>-55.11134127395132</v>
      </c>
      <c r="U23" s="74">
        <v>41580</v>
      </c>
      <c r="V23" s="14">
        <f t="shared" si="1"/>
        <v>481.55555555555554</v>
      </c>
      <c r="W23" s="74">
        <f t="shared" si="2"/>
        <v>45914</v>
      </c>
      <c r="X23" s="76">
        <v>8886</v>
      </c>
      <c r="Y23" s="75">
        <f t="shared" si="3"/>
        <v>9827</v>
      </c>
    </row>
    <row r="24" spans="1:25" ht="12.75">
      <c r="A24" s="72">
        <v>11</v>
      </c>
      <c r="B24" s="72">
        <v>7</v>
      </c>
      <c r="C24" s="89" t="s">
        <v>65</v>
      </c>
      <c r="D24" s="89" t="s">
        <v>66</v>
      </c>
      <c r="E24" s="15" t="s">
        <v>51</v>
      </c>
      <c r="F24" s="15" t="s">
        <v>36</v>
      </c>
      <c r="G24" s="37">
        <v>5</v>
      </c>
      <c r="H24" s="37">
        <v>9</v>
      </c>
      <c r="I24" s="24">
        <v>2953</v>
      </c>
      <c r="J24" s="24">
        <v>5166</v>
      </c>
      <c r="K24" s="24">
        <v>530</v>
      </c>
      <c r="L24" s="24">
        <v>935</v>
      </c>
      <c r="M24" s="64">
        <f t="shared" si="4"/>
        <v>-42.837785520712345</v>
      </c>
      <c r="N24" s="14">
        <f t="shared" si="0"/>
        <v>328.1111111111111</v>
      </c>
      <c r="O24" s="73">
        <v>9</v>
      </c>
      <c r="P24" s="14">
        <v>4199</v>
      </c>
      <c r="Q24" s="14">
        <v>10116</v>
      </c>
      <c r="R24" s="14">
        <v>806</v>
      </c>
      <c r="S24" s="14">
        <v>1949</v>
      </c>
      <c r="T24" s="64">
        <f t="shared" si="5"/>
        <v>-58.491498616053775</v>
      </c>
      <c r="U24" s="74">
        <v>61699</v>
      </c>
      <c r="V24" s="14">
        <f t="shared" si="1"/>
        <v>466.55555555555554</v>
      </c>
      <c r="W24" s="74">
        <f t="shared" si="2"/>
        <v>65898</v>
      </c>
      <c r="X24" s="76">
        <v>12176</v>
      </c>
      <c r="Y24" s="75">
        <f t="shared" si="3"/>
        <v>12982</v>
      </c>
    </row>
    <row r="25" spans="1:25" ht="12.75" customHeight="1">
      <c r="A25" s="72">
        <v>12</v>
      </c>
      <c r="B25" s="72">
        <v>9</v>
      </c>
      <c r="C25" s="4" t="s">
        <v>61</v>
      </c>
      <c r="D25" s="4" t="s">
        <v>61</v>
      </c>
      <c r="E25" s="15" t="s">
        <v>62</v>
      </c>
      <c r="F25" s="15" t="s">
        <v>48</v>
      </c>
      <c r="G25" s="37">
        <v>6</v>
      </c>
      <c r="H25" s="37">
        <v>14</v>
      </c>
      <c r="I25" s="24">
        <v>1460</v>
      </c>
      <c r="J25" s="24">
        <v>1840</v>
      </c>
      <c r="K25" s="91">
        <v>271</v>
      </c>
      <c r="L25" s="91">
        <v>382</v>
      </c>
      <c r="M25" s="64">
        <f t="shared" si="4"/>
        <v>-20.652173913043484</v>
      </c>
      <c r="N25" s="14">
        <f t="shared" si="0"/>
        <v>104.28571428571429</v>
      </c>
      <c r="O25" s="37">
        <v>14</v>
      </c>
      <c r="P25" s="22">
        <v>1769</v>
      </c>
      <c r="Q25" s="22">
        <v>3418</v>
      </c>
      <c r="R25" s="91">
        <v>364</v>
      </c>
      <c r="S25" s="91">
        <v>695</v>
      </c>
      <c r="T25" s="64">
        <f t="shared" si="5"/>
        <v>-48.24458747805734</v>
      </c>
      <c r="U25" s="76">
        <v>45007</v>
      </c>
      <c r="V25" s="14">
        <f t="shared" si="1"/>
        <v>126.35714285714286</v>
      </c>
      <c r="W25" s="74">
        <f t="shared" si="2"/>
        <v>46776</v>
      </c>
      <c r="X25" s="74">
        <v>10560</v>
      </c>
      <c r="Y25" s="75">
        <f t="shared" si="3"/>
        <v>10924</v>
      </c>
    </row>
    <row r="26" spans="1:25" ht="12.75" customHeight="1">
      <c r="A26" s="72">
        <v>13</v>
      </c>
      <c r="B26" s="72">
        <v>14</v>
      </c>
      <c r="C26" s="4" t="s">
        <v>71</v>
      </c>
      <c r="D26" s="4" t="s">
        <v>72</v>
      </c>
      <c r="E26" s="15" t="s">
        <v>46</v>
      </c>
      <c r="F26" s="15" t="s">
        <v>47</v>
      </c>
      <c r="G26" s="37">
        <v>4</v>
      </c>
      <c r="H26" s="37">
        <v>1</v>
      </c>
      <c r="I26" s="14">
        <v>1134</v>
      </c>
      <c r="J26" s="14">
        <v>1091</v>
      </c>
      <c r="K26" s="14">
        <v>238</v>
      </c>
      <c r="L26" s="14">
        <v>231</v>
      </c>
      <c r="M26" s="64">
        <f t="shared" si="4"/>
        <v>3.9413382218148456</v>
      </c>
      <c r="N26" s="14">
        <f t="shared" si="0"/>
        <v>1134</v>
      </c>
      <c r="O26" s="73">
        <v>1</v>
      </c>
      <c r="P26" s="14">
        <v>1465</v>
      </c>
      <c r="Q26" s="14">
        <v>1986</v>
      </c>
      <c r="R26" s="14">
        <v>312</v>
      </c>
      <c r="S26" s="14">
        <v>434</v>
      </c>
      <c r="T26" s="64">
        <f t="shared" si="5"/>
        <v>-26.233635448136965</v>
      </c>
      <c r="U26" s="76">
        <v>6814</v>
      </c>
      <c r="V26" s="14">
        <f t="shared" si="1"/>
        <v>1465</v>
      </c>
      <c r="W26" s="74">
        <f t="shared" si="2"/>
        <v>8279</v>
      </c>
      <c r="X26" s="74">
        <v>1595</v>
      </c>
      <c r="Y26" s="75">
        <f t="shared" si="3"/>
        <v>1907</v>
      </c>
    </row>
    <row r="27" spans="1:25" ht="12.75">
      <c r="A27" s="72">
        <v>14</v>
      </c>
      <c r="B27" s="72">
        <v>12</v>
      </c>
      <c r="C27" s="4" t="s">
        <v>55</v>
      </c>
      <c r="D27" s="4" t="s">
        <v>56</v>
      </c>
      <c r="E27" s="15" t="s">
        <v>46</v>
      </c>
      <c r="F27" s="15" t="s">
        <v>36</v>
      </c>
      <c r="G27" s="37">
        <v>10</v>
      </c>
      <c r="H27" s="37">
        <v>8</v>
      </c>
      <c r="I27" s="24">
        <v>1141</v>
      </c>
      <c r="J27" s="24">
        <v>1064</v>
      </c>
      <c r="K27" s="22">
        <v>222</v>
      </c>
      <c r="L27" s="22">
        <v>199</v>
      </c>
      <c r="M27" s="64">
        <f t="shared" si="4"/>
        <v>7.236842105263165</v>
      </c>
      <c r="N27" s="14">
        <f t="shared" si="0"/>
        <v>142.625</v>
      </c>
      <c r="O27" s="37">
        <v>8</v>
      </c>
      <c r="P27" s="22">
        <v>1333</v>
      </c>
      <c r="Q27" s="22">
        <v>2303</v>
      </c>
      <c r="R27" s="22">
        <v>274</v>
      </c>
      <c r="S27" s="22">
        <v>452</v>
      </c>
      <c r="T27" s="64">
        <f t="shared" si="5"/>
        <v>-42.11897524967434</v>
      </c>
      <c r="U27" s="74">
        <v>101703</v>
      </c>
      <c r="V27" s="14">
        <f t="shared" si="1"/>
        <v>166.625</v>
      </c>
      <c r="W27" s="74">
        <f t="shared" si="2"/>
        <v>103036</v>
      </c>
      <c r="X27" s="76">
        <v>21215</v>
      </c>
      <c r="Y27" s="75">
        <f t="shared" si="3"/>
        <v>21489</v>
      </c>
    </row>
    <row r="28" spans="1:25" ht="12.75">
      <c r="A28" s="72">
        <v>15</v>
      </c>
      <c r="B28" s="72">
        <v>10</v>
      </c>
      <c r="C28" s="89" t="s">
        <v>59</v>
      </c>
      <c r="D28" s="89" t="s">
        <v>60</v>
      </c>
      <c r="E28" s="15" t="s">
        <v>46</v>
      </c>
      <c r="F28" s="15" t="s">
        <v>42</v>
      </c>
      <c r="G28" s="37">
        <v>6</v>
      </c>
      <c r="H28" s="37">
        <v>9</v>
      </c>
      <c r="I28" s="24">
        <v>983</v>
      </c>
      <c r="J28" s="24">
        <v>1083</v>
      </c>
      <c r="K28" s="14">
        <v>181</v>
      </c>
      <c r="L28" s="14">
        <v>181</v>
      </c>
      <c r="M28" s="64">
        <f t="shared" si="4"/>
        <v>-9.233610341643583</v>
      </c>
      <c r="N28" s="14">
        <f t="shared" si="0"/>
        <v>109.22222222222223</v>
      </c>
      <c r="O28" s="37">
        <v>9</v>
      </c>
      <c r="P28" s="14">
        <v>1302</v>
      </c>
      <c r="Q28" s="14">
        <v>2577</v>
      </c>
      <c r="R28" s="14">
        <v>244</v>
      </c>
      <c r="S28" s="14">
        <v>437</v>
      </c>
      <c r="T28" s="64">
        <f t="shared" si="5"/>
        <v>-49.47613504074505</v>
      </c>
      <c r="U28" s="97">
        <v>41616</v>
      </c>
      <c r="V28" s="14">
        <f t="shared" si="1"/>
        <v>144.66666666666666</v>
      </c>
      <c r="W28" s="74">
        <f t="shared" si="2"/>
        <v>42918</v>
      </c>
      <c r="X28" s="76">
        <v>8590</v>
      </c>
      <c r="Y28" s="75">
        <f t="shared" si="3"/>
        <v>8834</v>
      </c>
    </row>
    <row r="29" spans="1:25" ht="12.75">
      <c r="A29" s="72">
        <v>16</v>
      </c>
      <c r="B29" s="72">
        <v>15</v>
      </c>
      <c r="C29" s="4" t="s">
        <v>63</v>
      </c>
      <c r="D29" s="4" t="s">
        <v>64</v>
      </c>
      <c r="E29" s="15" t="s">
        <v>46</v>
      </c>
      <c r="F29" s="15" t="s">
        <v>47</v>
      </c>
      <c r="G29" s="37">
        <v>6</v>
      </c>
      <c r="H29" s="37">
        <v>2</v>
      </c>
      <c r="I29" s="91">
        <v>899</v>
      </c>
      <c r="J29" s="91">
        <v>630</v>
      </c>
      <c r="K29" s="98">
        <v>157</v>
      </c>
      <c r="L29" s="98">
        <v>111</v>
      </c>
      <c r="M29" s="64">
        <f t="shared" si="4"/>
        <v>42.69841269841271</v>
      </c>
      <c r="N29" s="14">
        <f t="shared" si="0"/>
        <v>449.5</v>
      </c>
      <c r="O29" s="73">
        <v>2</v>
      </c>
      <c r="P29" s="22">
        <v>1164</v>
      </c>
      <c r="Q29" s="22">
        <v>1374</v>
      </c>
      <c r="R29" s="22">
        <v>209</v>
      </c>
      <c r="S29" s="22">
        <v>249</v>
      </c>
      <c r="T29" s="64">
        <f t="shared" si="5"/>
        <v>-15.283842794759835</v>
      </c>
      <c r="U29" s="74">
        <v>13361</v>
      </c>
      <c r="V29" s="14">
        <f t="shared" si="1"/>
        <v>582</v>
      </c>
      <c r="W29" s="74">
        <f t="shared" si="2"/>
        <v>14525</v>
      </c>
      <c r="X29" s="76">
        <v>2466</v>
      </c>
      <c r="Y29" s="75">
        <f t="shared" si="3"/>
        <v>2675</v>
      </c>
    </row>
    <row r="30" spans="1:25" ht="12.75">
      <c r="A30" s="72">
        <v>17</v>
      </c>
      <c r="B30" s="72">
        <v>11</v>
      </c>
      <c r="C30" s="4" t="s">
        <v>76</v>
      </c>
      <c r="D30" s="4" t="s">
        <v>77</v>
      </c>
      <c r="E30" s="15" t="s">
        <v>51</v>
      </c>
      <c r="F30" s="15" t="s">
        <v>36</v>
      </c>
      <c r="G30" s="37">
        <v>3</v>
      </c>
      <c r="H30" s="37">
        <v>6</v>
      </c>
      <c r="I30" s="24">
        <v>651</v>
      </c>
      <c r="J30" s="24">
        <v>1378</v>
      </c>
      <c r="K30" s="22">
        <v>132</v>
      </c>
      <c r="L30" s="22">
        <v>281</v>
      </c>
      <c r="M30" s="64">
        <f t="shared" si="4"/>
        <v>-52.75761973875181</v>
      </c>
      <c r="N30" s="14">
        <f t="shared" si="0"/>
        <v>108.5</v>
      </c>
      <c r="O30" s="73">
        <v>6</v>
      </c>
      <c r="P30" s="14">
        <v>958</v>
      </c>
      <c r="Q30" s="14">
        <v>2543</v>
      </c>
      <c r="R30" s="14">
        <v>214</v>
      </c>
      <c r="S30" s="14">
        <v>556</v>
      </c>
      <c r="T30" s="64">
        <f t="shared" si="5"/>
        <v>-62.32795910342116</v>
      </c>
      <c r="U30" s="97">
        <v>5571</v>
      </c>
      <c r="V30" s="14">
        <f t="shared" si="1"/>
        <v>159.66666666666666</v>
      </c>
      <c r="W30" s="74">
        <f t="shared" si="2"/>
        <v>6529</v>
      </c>
      <c r="X30" s="74">
        <v>1236</v>
      </c>
      <c r="Y30" s="75">
        <f t="shared" si="3"/>
        <v>1450</v>
      </c>
    </row>
    <row r="31" spans="1:25" ht="12.75">
      <c r="A31" s="72">
        <v>18</v>
      </c>
      <c r="B31" s="72" t="s">
        <v>52</v>
      </c>
      <c r="C31" s="93" t="s">
        <v>91</v>
      </c>
      <c r="D31" s="4" t="s">
        <v>91</v>
      </c>
      <c r="E31" s="15" t="s">
        <v>46</v>
      </c>
      <c r="F31" s="15" t="s">
        <v>48</v>
      </c>
      <c r="G31" s="37">
        <v>1</v>
      </c>
      <c r="H31" s="37">
        <v>1</v>
      </c>
      <c r="I31" s="91">
        <v>480</v>
      </c>
      <c r="J31" s="91"/>
      <c r="K31" s="98">
        <v>107</v>
      </c>
      <c r="L31" s="98"/>
      <c r="M31" s="64"/>
      <c r="N31" s="14">
        <f t="shared" si="0"/>
        <v>480</v>
      </c>
      <c r="O31" s="73">
        <v>1</v>
      </c>
      <c r="P31" s="14">
        <v>837</v>
      </c>
      <c r="Q31" s="14"/>
      <c r="R31" s="14">
        <v>327</v>
      </c>
      <c r="S31" s="14"/>
      <c r="T31" s="64"/>
      <c r="U31" s="90">
        <v>2293</v>
      </c>
      <c r="V31" s="14">
        <f t="shared" si="1"/>
        <v>837</v>
      </c>
      <c r="W31" s="74">
        <f t="shared" si="2"/>
        <v>3130</v>
      </c>
      <c r="X31" s="74">
        <v>494</v>
      </c>
      <c r="Y31" s="75">
        <f t="shared" si="3"/>
        <v>821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92"/>
      <c r="L33" s="92"/>
      <c r="M33" s="64"/>
      <c r="N33" s="14"/>
      <c r="O33" s="38"/>
      <c r="P33" s="14"/>
      <c r="Q33" s="14"/>
      <c r="R33" s="14"/>
      <c r="S33" s="14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156</v>
      </c>
      <c r="I34" s="31">
        <f>SUM(I14:I33)</f>
        <v>91843</v>
      </c>
      <c r="J34" s="31">
        <v>232940</v>
      </c>
      <c r="K34" s="31">
        <f>SUM(K14:K33)</f>
        <v>17244</v>
      </c>
      <c r="L34" s="31">
        <v>44683</v>
      </c>
      <c r="M34" s="68">
        <f>(I34/J34*100)-100</f>
        <v>-60.57225036490083</v>
      </c>
      <c r="N34" s="32">
        <f>I34/H34</f>
        <v>588.7371794871794</v>
      </c>
      <c r="O34" s="34">
        <f>SUM(O14:O33)</f>
        <v>156</v>
      </c>
      <c r="P34" s="31">
        <f>SUM(P14:P33)</f>
        <v>116809</v>
      </c>
      <c r="Q34" s="31">
        <v>348995</v>
      </c>
      <c r="R34" s="31">
        <f>SUM(R14:R33)</f>
        <v>23584</v>
      </c>
      <c r="S34" s="31">
        <v>70166</v>
      </c>
      <c r="T34" s="68">
        <f>(P34/Q34*100)-100</f>
        <v>-66.52989297840944</v>
      </c>
      <c r="U34" s="31">
        <f>SUM(U14:U33)</f>
        <v>802917</v>
      </c>
      <c r="V34" s="86">
        <f>P34/O34</f>
        <v>748.775641025641</v>
      </c>
      <c r="W34" s="88">
        <f>SUM(U34,P34)</f>
        <v>919726</v>
      </c>
      <c r="X34" s="87">
        <f>SUM(X14:X33)</f>
        <v>164502</v>
      </c>
      <c r="Y34" s="35">
        <f>SUM(Y14:Y33)</f>
        <v>188086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10 - May</v>
      </c>
      <c r="L4" s="20"/>
      <c r="M4" s="62" t="str">
        <f>'WEEKLY COMPETITIVE REPORT'!M4</f>
        <v>12 - May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0.7548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09 - May</v>
      </c>
      <c r="L5" s="7"/>
      <c r="M5" s="63" t="str">
        <f>'WEEKLY COMPETITIVE REPORT'!M5</f>
        <v>15 - May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19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41410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IRON MAN 3</v>
      </c>
      <c r="D14" s="4" t="str">
        <f>'WEEKLY COMPETITIVE REPORT'!D14</f>
        <v>IRON MAN 3</v>
      </c>
      <c r="E14" s="4" t="str">
        <f>'WEEKLY COMPETITIVE REPORT'!E14</f>
        <v>BVI</v>
      </c>
      <c r="F14" s="4" t="str">
        <f>'WEEKLY COMPETITIVE REPORT'!F14</f>
        <v>CENEX</v>
      </c>
      <c r="G14" s="37">
        <f>'WEEKLY COMPETITIVE REPORT'!G14</f>
        <v>3</v>
      </c>
      <c r="H14" s="37">
        <f>'WEEKLY COMPETITIVE REPORT'!H14</f>
        <v>16</v>
      </c>
      <c r="I14" s="14">
        <f>'WEEKLY COMPETITIVE REPORT'!I14/Y4</f>
        <v>20898.25119236884</v>
      </c>
      <c r="J14" s="14">
        <f>'WEEKLY COMPETITIVE REPORT'!J14/Y4</f>
        <v>27579.491255961842</v>
      </c>
      <c r="K14" s="22">
        <f>'WEEKLY COMPETITIVE REPORT'!K14</f>
        <v>2886</v>
      </c>
      <c r="L14" s="22">
        <f>'WEEKLY COMPETITIVE REPORT'!L14</f>
        <v>3790</v>
      </c>
      <c r="M14" s="64">
        <f>'WEEKLY COMPETITIVE REPORT'!M14</f>
        <v>-24.225392707882975</v>
      </c>
      <c r="N14" s="14">
        <f aca="true" t="shared" si="0" ref="N14:N20">I14/H14</f>
        <v>1306.1406995230525</v>
      </c>
      <c r="O14" s="37">
        <f>'WEEKLY COMPETITIVE REPORT'!O14</f>
        <v>16</v>
      </c>
      <c r="P14" s="14">
        <f>'WEEKLY COMPETITIVE REPORT'!P14/Y4</f>
        <v>27681.50503444621</v>
      </c>
      <c r="Q14" s="14">
        <f>'WEEKLY COMPETITIVE REPORT'!Q14/Y4</f>
        <v>51498.41017488076</v>
      </c>
      <c r="R14" s="22">
        <f>'WEEKLY COMPETITIVE REPORT'!R14</f>
        <v>4075</v>
      </c>
      <c r="S14" s="22">
        <f>'WEEKLY COMPETITIVE REPORT'!S14</f>
        <v>7657</v>
      </c>
      <c r="T14" s="64">
        <f>'WEEKLY COMPETITIVE REPORT'!T14</f>
        <v>-46.24784543747267</v>
      </c>
      <c r="U14" s="14">
        <f>'WEEKLY COMPETITIVE REPORT'!U14/Y4</f>
        <v>127923.95336512983</v>
      </c>
      <c r="V14" s="14">
        <f aca="true" t="shared" si="1" ref="V14:V20">P14/O14</f>
        <v>1730.0940646528882</v>
      </c>
      <c r="W14" s="25">
        <f aca="true" t="shared" si="2" ref="W14:W20">P14+U14</f>
        <v>155605.45839957605</v>
      </c>
      <c r="X14" s="22">
        <f>'WEEKLY COMPETITIVE REPORT'!X14</f>
        <v>19364</v>
      </c>
      <c r="Y14" s="56">
        <f>'WEEKLY COMPETITIVE REPORT'!Y14</f>
        <v>23439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PAIN AND GAIN</v>
      </c>
      <c r="D15" s="4" t="str">
        <f>'WEEKLY COMPETITIVE REPORT'!D15</f>
        <v>DVIGNI</v>
      </c>
      <c r="E15" s="4" t="str">
        <f>'WEEKLY COMPETITIVE REPORT'!E15</f>
        <v>PAR</v>
      </c>
      <c r="F15" s="4" t="str">
        <f>'WEEKLY COMPETITIVE REPORT'!F15</f>
        <v>Karantanija</v>
      </c>
      <c r="G15" s="37">
        <f>'WEEKLY COMPETITIVE REPORT'!G15</f>
        <v>2</v>
      </c>
      <c r="H15" s="37">
        <f>'WEEKLY COMPETITIVE REPORT'!H15</f>
        <v>9</v>
      </c>
      <c r="I15" s="14">
        <f>'WEEKLY COMPETITIVE REPORT'!I15/Y4</f>
        <v>16002.914679385267</v>
      </c>
      <c r="J15" s="14">
        <f>'WEEKLY COMPETITIVE REPORT'!J15/Y4</f>
        <v>23060.413354531</v>
      </c>
      <c r="K15" s="22">
        <f>'WEEKLY COMPETITIVE REPORT'!K15</f>
        <v>2209</v>
      </c>
      <c r="L15" s="22">
        <f>'WEEKLY COMPETITIVE REPORT'!L15</f>
        <v>3222</v>
      </c>
      <c r="M15" s="64">
        <f>'WEEKLY COMPETITIVE REPORT'!M15</f>
        <v>-30.60438929104906</v>
      </c>
      <c r="N15" s="14">
        <f t="shared" si="0"/>
        <v>1778.1016310428074</v>
      </c>
      <c r="O15" s="37">
        <f>'WEEKLY COMPETITIVE REPORT'!O15</f>
        <v>9</v>
      </c>
      <c r="P15" s="14">
        <f>'WEEKLY COMPETITIVE REPORT'!P15/Y4</f>
        <v>20614.73237943826</v>
      </c>
      <c r="Q15" s="14">
        <f>'WEEKLY COMPETITIVE REPORT'!Q15/Y4</f>
        <v>37729.19978802332</v>
      </c>
      <c r="R15" s="22">
        <f>'WEEKLY COMPETITIVE REPORT'!R15</f>
        <v>3089</v>
      </c>
      <c r="S15" s="22">
        <f>'WEEKLY COMPETITIVE REPORT'!S15</f>
        <v>5903</v>
      </c>
      <c r="T15" s="64">
        <f>'WEEKLY COMPETITIVE REPORT'!T15</f>
        <v>-45.36133155418217</v>
      </c>
      <c r="U15" s="14">
        <f>'WEEKLY COMPETITIVE REPORT'!U15/Y4</f>
        <v>42317.170111287756</v>
      </c>
      <c r="V15" s="14">
        <f t="shared" si="1"/>
        <v>2290.5258199375844</v>
      </c>
      <c r="W15" s="25">
        <f t="shared" si="2"/>
        <v>62931.90249072602</v>
      </c>
      <c r="X15" s="22">
        <f>'WEEKLY COMPETITIVE REPORT'!X15</f>
        <v>6690</v>
      </c>
      <c r="Y15" s="56">
        <f>'WEEKLY COMPETITIVE REPORT'!Y15</f>
        <v>9779</v>
      </c>
    </row>
    <row r="16" spans="1:25" ht="12.75">
      <c r="A16" s="50">
        <v>3</v>
      </c>
      <c r="B16" s="4">
        <f>'WEEKLY COMPETITIVE REPORT'!B16</f>
        <v>4</v>
      </c>
      <c r="C16" s="4" t="str">
        <f>'WEEKLY COMPETITIVE REPORT'!C16</f>
        <v>BIG WEDDING</v>
      </c>
      <c r="D16" s="4" t="str">
        <f>'WEEKLY COMPETITIVE REPORT'!D16</f>
        <v>VELIKA POROKA</v>
      </c>
      <c r="E16" s="4" t="str">
        <f>'WEEKLY COMPETITIVE REPORT'!E16</f>
        <v>IND</v>
      </c>
      <c r="F16" s="4" t="str">
        <f>'WEEKLY COMPETITIVE REPORT'!F16</f>
        <v>Blitz</v>
      </c>
      <c r="G16" s="37">
        <f>'WEEKLY COMPETITIVE REPORT'!G16</f>
        <v>2</v>
      </c>
      <c r="H16" s="37">
        <f>'WEEKLY COMPETITIVE REPORT'!H16</f>
        <v>9</v>
      </c>
      <c r="I16" s="14">
        <f>'WEEKLY COMPETITIVE REPORT'!I16/Y4</f>
        <v>15877.053524112347</v>
      </c>
      <c r="J16" s="14">
        <f>'WEEKLY COMPETITIVE REPORT'!J16/Y4</f>
        <v>14410.439851616322</v>
      </c>
      <c r="K16" s="22">
        <f>'WEEKLY COMPETITIVE REPORT'!K16</f>
        <v>2266</v>
      </c>
      <c r="L16" s="22">
        <f>'WEEKLY COMPETITIVE REPORT'!L16</f>
        <v>2077</v>
      </c>
      <c r="M16" s="64">
        <f>'WEEKLY COMPETITIVE REPORT'!M16</f>
        <v>10.177438631975733</v>
      </c>
      <c r="N16" s="14">
        <f t="shared" si="0"/>
        <v>1764.1170582347052</v>
      </c>
      <c r="O16" s="37">
        <f>'WEEKLY COMPETITIVE REPORT'!O16</f>
        <v>9</v>
      </c>
      <c r="P16" s="14">
        <f>'WEEKLY COMPETITIVE REPORT'!P16/Y4</f>
        <v>19837.04292527822</v>
      </c>
      <c r="Q16" s="14">
        <f>'WEEKLY COMPETITIVE REPORT'!Q16/Y4</f>
        <v>23578.431372549017</v>
      </c>
      <c r="R16" s="22">
        <f>'WEEKLY COMPETITIVE REPORT'!R16</f>
        <v>3048</v>
      </c>
      <c r="S16" s="22">
        <f>'WEEKLY COMPETITIVE REPORT'!S16</f>
        <v>3756</v>
      </c>
      <c r="T16" s="64">
        <f>'WEEKLY COMPETITIVE REPORT'!T16</f>
        <v>-15.867842894869923</v>
      </c>
      <c r="U16" s="14">
        <f>'WEEKLY COMPETITIVE REPORT'!U16/Y4</f>
        <v>25745.892951775302</v>
      </c>
      <c r="V16" s="14">
        <f t="shared" si="1"/>
        <v>2204.115880586469</v>
      </c>
      <c r="W16" s="25">
        <f t="shared" si="2"/>
        <v>45582.93587705352</v>
      </c>
      <c r="X16" s="22">
        <f>'WEEKLY COMPETITIVE REPORT'!X16</f>
        <v>4200</v>
      </c>
      <c r="Y16" s="56">
        <f>'WEEKLY COMPETITIVE REPORT'!Y16</f>
        <v>7248</v>
      </c>
    </row>
    <row r="17" spans="1:25" ht="12.75">
      <c r="A17" s="50">
        <v>4</v>
      </c>
      <c r="B17" s="4">
        <f>'WEEKLY COMPETITIVE REPORT'!B17</f>
        <v>5</v>
      </c>
      <c r="C17" s="4" t="str">
        <f>'WEEKLY COMPETITIVE REPORT'!C17</f>
        <v>ZAMBEZIA</v>
      </c>
      <c r="D17" s="4" t="str">
        <f>'WEEKLY COMPETITIVE REPORT'!D17</f>
        <v>ZAMBEZIJA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4</v>
      </c>
      <c r="H17" s="37">
        <f>'WEEKLY COMPETITIVE REPORT'!H17</f>
        <v>9</v>
      </c>
      <c r="I17" s="14">
        <f>'WEEKLY COMPETITIVE REPORT'!I17/Y4</f>
        <v>13004.76947535771</v>
      </c>
      <c r="J17" s="14">
        <f>'WEEKLY COMPETITIVE REPORT'!J17/Y4</f>
        <v>11895.866454689984</v>
      </c>
      <c r="K17" s="22">
        <f>'WEEKLY COMPETITIVE REPORT'!K17</f>
        <v>1835</v>
      </c>
      <c r="L17" s="22">
        <f>'WEEKLY COMPETITIVE REPORT'!L17</f>
        <v>1681</v>
      </c>
      <c r="M17" s="64">
        <f>'WEEKLY COMPETITIVE REPORT'!M17</f>
        <v>9.321750751754095</v>
      </c>
      <c r="N17" s="14">
        <f t="shared" si="0"/>
        <v>1444.9743861508568</v>
      </c>
      <c r="O17" s="37">
        <f>'WEEKLY COMPETITIVE REPORT'!O17</f>
        <v>9</v>
      </c>
      <c r="P17" s="14">
        <f>'WEEKLY COMPETITIVE REPORT'!P17/Y4</f>
        <v>14793.322734499205</v>
      </c>
      <c r="Q17" s="14">
        <f>'WEEKLY COMPETITIVE REPORT'!Q17/Y4</f>
        <v>21967.408585055644</v>
      </c>
      <c r="R17" s="22">
        <f>'WEEKLY COMPETITIVE REPORT'!R17</f>
        <v>2185</v>
      </c>
      <c r="S17" s="22">
        <f>'WEEKLY COMPETITIVE REPORT'!S17</f>
        <v>3203</v>
      </c>
      <c r="T17" s="64">
        <f>'WEEKLY COMPETITIVE REPORT'!T17</f>
        <v>-32.65786140763525</v>
      </c>
      <c r="U17" s="14">
        <f>'WEEKLY COMPETITIVE REPORT'!U17/Y4</f>
        <v>56634.87016428193</v>
      </c>
      <c r="V17" s="14">
        <f t="shared" si="1"/>
        <v>1643.7025260554672</v>
      </c>
      <c r="W17" s="25">
        <f t="shared" si="2"/>
        <v>71428.19289878113</v>
      </c>
      <c r="X17" s="22">
        <f>'WEEKLY COMPETITIVE REPORT'!X17</f>
        <v>8603</v>
      </c>
      <c r="Y17" s="56">
        <f>'WEEKLY COMPETITIVE REPORT'!Y17</f>
        <v>10788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EVIL DEAD</v>
      </c>
      <c r="D18" s="4" t="str">
        <f>'WEEKLY COMPETITIVE REPORT'!D18</f>
        <v>ZLOBNI MRTVECI</v>
      </c>
      <c r="E18" s="4" t="str">
        <f>'WEEKLY COMPETITIVE REPORT'!E18</f>
        <v>SONY</v>
      </c>
      <c r="F18" s="4" t="str">
        <f>'WEEKLY COMPETITIVE REPORT'!F18</f>
        <v>CF</v>
      </c>
      <c r="G18" s="37">
        <f>'WEEKLY COMPETITIVE REPORT'!G18</f>
        <v>1</v>
      </c>
      <c r="H18" s="37">
        <f>'WEEKLY COMPETITIVE REPORT'!H18</f>
        <v>9</v>
      </c>
      <c r="I18" s="14">
        <f>'WEEKLY COMPETITIVE REPORT'!I18/Y4</f>
        <v>8469.793322734498</v>
      </c>
      <c r="J18" s="14">
        <f>'WEEKLY COMPETITIVE REPORT'!J18/Y4</f>
        <v>0</v>
      </c>
      <c r="K18" s="22">
        <f>'WEEKLY COMPETITIVE REPORT'!K18</f>
        <v>1242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941.0881469704998</v>
      </c>
      <c r="O18" s="37">
        <f>'WEEKLY COMPETITIVE REPORT'!O18</f>
        <v>9</v>
      </c>
      <c r="P18" s="14">
        <f>'WEEKLY COMPETITIVE REPORT'!P18/Y4</f>
        <v>11577.901430842607</v>
      </c>
      <c r="Q18" s="14">
        <f>'WEEKLY COMPETITIVE REPORT'!Q18/Y4</f>
        <v>0</v>
      </c>
      <c r="R18" s="22">
        <f>'WEEKLY COMPETITIVE REPORT'!R18</f>
        <v>1838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1286.4334923158451</v>
      </c>
      <c r="W18" s="25">
        <f t="shared" si="2"/>
        <v>11577.901430842607</v>
      </c>
      <c r="X18" s="22">
        <f>'WEEKLY COMPETITIVE REPORT'!X18</f>
        <v>0</v>
      </c>
      <c r="Y18" s="56">
        <f>'WEEKLY COMPETITIVE REPORT'!Y18</f>
        <v>1838</v>
      </c>
    </row>
    <row r="19" spans="1:25" ht="12.75">
      <c r="A19" s="50">
        <v>6</v>
      </c>
      <c r="B19" s="4">
        <f>'WEEKLY COMPETITIVE REPORT'!B19</f>
        <v>3</v>
      </c>
      <c r="C19" s="4" t="str">
        <f>'WEEKLY COMPETITIVE REPORT'!C19</f>
        <v>THE CROODS</v>
      </c>
      <c r="D19" s="4" t="str">
        <f>'WEEKLY COMPETITIVE REPORT'!D19</f>
        <v>KRUDOVI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7</v>
      </c>
      <c r="H19" s="37">
        <f>'WEEKLY COMPETITIVE REPORT'!H19</f>
        <v>23</v>
      </c>
      <c r="I19" s="14">
        <f>'WEEKLY COMPETITIVE REPORT'!I19/Y4</f>
        <v>9978.802331743507</v>
      </c>
      <c r="J19" s="14">
        <f>'WEEKLY COMPETITIVE REPORT'!J19/Y4</f>
        <v>13293.587705352411</v>
      </c>
      <c r="K19" s="22">
        <f>'WEEKLY COMPETITIVE REPORT'!K19</f>
        <v>1444</v>
      </c>
      <c r="L19" s="22">
        <f>'WEEKLY COMPETITIVE REPORT'!L19</f>
        <v>1941</v>
      </c>
      <c r="M19" s="64">
        <f>'WEEKLY COMPETITIVE REPORT'!M19</f>
        <v>-24.935220251146106</v>
      </c>
      <c r="N19" s="14">
        <f t="shared" si="0"/>
        <v>433.8609709453699</v>
      </c>
      <c r="O19" s="37">
        <f>'WEEKLY COMPETITIVE REPORT'!O19</f>
        <v>23</v>
      </c>
      <c r="P19" s="14">
        <f>'WEEKLY COMPETITIVE REPORT'!P19/Y4</f>
        <v>11237.413884472708</v>
      </c>
      <c r="Q19" s="14">
        <f>'WEEKLY COMPETITIVE REPORT'!Q19/Y4</f>
        <v>23706.942236354</v>
      </c>
      <c r="R19" s="22">
        <f>'WEEKLY COMPETITIVE REPORT'!R19</f>
        <v>1675</v>
      </c>
      <c r="S19" s="22">
        <f>'WEEKLY COMPETITIVE REPORT'!S19</f>
        <v>3505</v>
      </c>
      <c r="T19" s="64">
        <f>'WEEKLY COMPETITIVE REPORT'!T19</f>
        <v>-52.5986364144406</v>
      </c>
      <c r="U19" s="14">
        <f>'WEEKLY COMPETITIVE REPORT'!U19/Y4</f>
        <v>305045.04504504503</v>
      </c>
      <c r="V19" s="14">
        <f t="shared" si="1"/>
        <v>488.5832123683786</v>
      </c>
      <c r="W19" s="25">
        <f t="shared" si="2"/>
        <v>316282.4589295177</v>
      </c>
      <c r="X19" s="22">
        <f>'WEEKLY COMPETITIVE REPORT'!X19</f>
        <v>45260</v>
      </c>
      <c r="Y19" s="56">
        <f>'WEEKLY COMPETITIVE REPORT'!Y19</f>
        <v>46935</v>
      </c>
    </row>
    <row r="20" spans="1:25" ht="12.75">
      <c r="A20" s="51">
        <v>7</v>
      </c>
      <c r="B20" s="4" t="str">
        <f>'WEEKLY COMPETITIVE REPORT'!B20</f>
        <v>New</v>
      </c>
      <c r="C20" s="4" t="str">
        <f>'WEEKLY COMPETITIVE REPORT'!C20</f>
        <v>SIDE EFFECTS</v>
      </c>
      <c r="D20" s="4" t="str">
        <f>'WEEKLY COMPETITIVE REPORT'!D20</f>
        <v>STRANSKI UČINKI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1</v>
      </c>
      <c r="H20" s="37">
        <f>'WEEKLY COMPETITIVE REPORT'!H20</f>
        <v>9</v>
      </c>
      <c r="I20" s="14">
        <f>'WEEKLY COMPETITIVE REPORT'!I20/Y4</f>
        <v>7541.070482246952</v>
      </c>
      <c r="J20" s="14">
        <f>'WEEKLY COMPETITIVE REPORT'!J20/Y4</f>
        <v>0</v>
      </c>
      <c r="K20" s="22">
        <f>'WEEKLY COMPETITIVE REPORT'!K20</f>
        <v>1079</v>
      </c>
      <c r="L20" s="22">
        <f>'WEEKLY COMPETITIVE REPORT'!L20</f>
        <v>0</v>
      </c>
      <c r="M20" s="64">
        <f>'WEEKLY COMPETITIVE REPORT'!M20</f>
        <v>0</v>
      </c>
      <c r="N20" s="14">
        <f t="shared" si="0"/>
        <v>837.8967202496614</v>
      </c>
      <c r="O20" s="37">
        <f>'WEEKLY COMPETITIVE REPORT'!O20</f>
        <v>9</v>
      </c>
      <c r="P20" s="14">
        <f>'WEEKLY COMPETITIVE REPORT'!P20/Y4</f>
        <v>10173.555908850027</v>
      </c>
      <c r="Q20" s="14">
        <f>'WEEKLY COMPETITIVE REPORT'!Q20/Y4</f>
        <v>0</v>
      </c>
      <c r="R20" s="22">
        <f>'WEEKLY COMPETITIVE REPORT'!R20</f>
        <v>1576</v>
      </c>
      <c r="S20" s="22">
        <f>'WEEKLY COMPETITIVE REPORT'!S20</f>
        <v>0</v>
      </c>
      <c r="T20" s="64">
        <f>'WEEKLY COMPETITIVE REPORT'!T20</f>
        <v>0</v>
      </c>
      <c r="U20" s="14">
        <f>'WEEKLY COMPETITIVE REPORT'!U20/Y4</f>
        <v>0</v>
      </c>
      <c r="V20" s="14">
        <f t="shared" si="1"/>
        <v>1130.3951009833363</v>
      </c>
      <c r="W20" s="25">
        <f t="shared" si="2"/>
        <v>10173.555908850027</v>
      </c>
      <c r="X20" s="22">
        <f>'WEEKLY COMPETITIVE REPORT'!X20</f>
        <v>0</v>
      </c>
      <c r="Y20" s="56">
        <f>'WEEKLY COMPETITIVE REPORT'!Y20</f>
        <v>1576</v>
      </c>
    </row>
    <row r="21" spans="1:25" ht="12.75">
      <c r="A21" s="50">
        <v>8</v>
      </c>
      <c r="B21" s="4">
        <f>'WEEKLY COMPETITIVE REPORT'!B21</f>
        <v>6</v>
      </c>
      <c r="C21" s="4" t="str">
        <f>'WEEKLY COMPETITIVE REPORT'!C21</f>
        <v>SCARY MOVIE 5</v>
      </c>
      <c r="D21" s="4" t="str">
        <f>'WEEKLY COMPETITIVE REPORT'!D21</f>
        <v>FILM, DA TE KAP</v>
      </c>
      <c r="E21" s="4" t="str">
        <f>'WEEKLY COMPETITIVE REPORT'!E21</f>
        <v>IND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9</v>
      </c>
      <c r="I21" s="14">
        <f>'WEEKLY COMPETITIVE REPORT'!I21/Y4</f>
        <v>6947.535771065182</v>
      </c>
      <c r="J21" s="14">
        <f>'WEEKLY COMPETITIVE REPORT'!J21/Y4</f>
        <v>12511.923688394276</v>
      </c>
      <c r="K21" s="22">
        <f>'WEEKLY COMPETITIVE REPORT'!K21</f>
        <v>1010</v>
      </c>
      <c r="L21" s="22">
        <f>'WEEKLY COMPETITIVE REPORT'!L21</f>
        <v>1895</v>
      </c>
      <c r="M21" s="64">
        <f>'WEEKLY COMPETITIVE REPORT'!M21</f>
        <v>-44.47268106734435</v>
      </c>
      <c r="N21" s="14">
        <f aca="true" t="shared" si="3" ref="N21:N33">I21/H21</f>
        <v>771.9484190072425</v>
      </c>
      <c r="O21" s="37">
        <f>'WEEKLY COMPETITIVE REPORT'!O21</f>
        <v>9</v>
      </c>
      <c r="P21" s="14">
        <f>'WEEKLY COMPETITIVE REPORT'!P21/Y4</f>
        <v>8464.493905670375</v>
      </c>
      <c r="Q21" s="14">
        <f>'WEEKLY COMPETITIVE REPORT'!Q21/Y4</f>
        <v>21486.486486486487</v>
      </c>
      <c r="R21" s="22">
        <f>'WEEKLY COMPETITIVE REPORT'!R21</f>
        <v>1275</v>
      </c>
      <c r="S21" s="22">
        <f>'WEEKLY COMPETITIVE REPORT'!S21</f>
        <v>3357</v>
      </c>
      <c r="T21" s="64">
        <f>'WEEKLY COMPETITIVE REPORT'!T21</f>
        <v>-60.60550006165988</v>
      </c>
      <c r="U21" s="14">
        <f>'WEEKLY COMPETITIVE REPORT'!U21/Y4</f>
        <v>82599.36406995231</v>
      </c>
      <c r="V21" s="14">
        <f aca="true" t="shared" si="4" ref="V21:V33">P21/O21</f>
        <v>940.499322852264</v>
      </c>
      <c r="W21" s="25">
        <f aca="true" t="shared" si="5" ref="W21:W33">P21+U21</f>
        <v>91063.85797562268</v>
      </c>
      <c r="X21" s="22">
        <f>'WEEKLY COMPETITIVE REPORT'!X21</f>
        <v>13167</v>
      </c>
      <c r="Y21" s="56">
        <f>'WEEKLY COMPETITIVE REPORT'!Y21</f>
        <v>14442</v>
      </c>
    </row>
    <row r="22" spans="1:25" ht="12.75">
      <c r="A22" s="50">
        <v>9</v>
      </c>
      <c r="B22" s="4" t="str">
        <f>'WEEKLY COMPETITIVE REPORT'!B22</f>
        <v>New</v>
      </c>
      <c r="C22" s="4" t="str">
        <f>'WEEKLY COMPETITIVE REPORT'!C22</f>
        <v>THE CALL</v>
      </c>
      <c r="D22" s="4" t="str">
        <f>'WEEKLY COMPETITIVE REPORT'!D22</f>
        <v>KLIC V SILI</v>
      </c>
      <c r="E22" s="4" t="str">
        <f>'WEEKLY COMPETITIVE REPORT'!E22</f>
        <v>IND</v>
      </c>
      <c r="F22" s="4" t="str">
        <f>'WEEKLY COMPETITIVE REPORT'!F22</f>
        <v>Cinemania</v>
      </c>
      <c r="G22" s="37">
        <f>'WEEKLY COMPETITIVE REPORT'!G22</f>
        <v>1</v>
      </c>
      <c r="H22" s="37">
        <f>'WEEKLY COMPETITIVE REPORT'!H22</f>
        <v>4</v>
      </c>
      <c r="I22" s="14">
        <f>'WEEKLY COMPETITIVE REPORT'!I22/Y4</f>
        <v>5667.726550079491</v>
      </c>
      <c r="J22" s="14">
        <f>'WEEKLY COMPETITIVE REPORT'!J22/Y4</f>
        <v>0</v>
      </c>
      <c r="K22" s="22">
        <f>'WEEKLY COMPETITIVE REPORT'!K22</f>
        <v>801</v>
      </c>
      <c r="L22" s="22">
        <f>'WEEKLY COMPETITIVE REPORT'!L22</f>
        <v>0</v>
      </c>
      <c r="M22" s="64">
        <f>'WEEKLY COMPETITIVE REPORT'!M22</f>
        <v>0</v>
      </c>
      <c r="N22" s="14">
        <f t="shared" si="3"/>
        <v>1416.9316375198728</v>
      </c>
      <c r="O22" s="37">
        <f>'WEEKLY COMPETITIVE REPORT'!O22</f>
        <v>4</v>
      </c>
      <c r="P22" s="14">
        <f>'WEEKLY COMPETITIVE REPORT'!P22/Y4</f>
        <v>7374.13884472708</v>
      </c>
      <c r="Q22" s="14">
        <f>'WEEKLY COMPETITIVE REPORT'!Q22/Y4</f>
        <v>0</v>
      </c>
      <c r="R22" s="22">
        <f>'WEEKLY COMPETITIVE REPORT'!R22</f>
        <v>1132</v>
      </c>
      <c r="S22" s="22">
        <f>'WEEKLY COMPETITIVE REPORT'!S22</f>
        <v>0</v>
      </c>
      <c r="T22" s="64">
        <f>'WEEKLY COMPETITIVE REPORT'!T22</f>
        <v>0</v>
      </c>
      <c r="U22" s="14">
        <f>'WEEKLY COMPETITIVE REPORT'!U22/Y4</f>
        <v>0</v>
      </c>
      <c r="V22" s="14">
        <f t="shared" si="4"/>
        <v>1843.53471118177</v>
      </c>
      <c r="W22" s="25">
        <f t="shared" si="5"/>
        <v>7374.13884472708</v>
      </c>
      <c r="X22" s="22">
        <f>'WEEKLY COMPETITIVE REPORT'!X22</f>
        <v>0</v>
      </c>
      <c r="Y22" s="56">
        <f>'WEEKLY COMPETITIVE REPORT'!Y22</f>
        <v>1132</v>
      </c>
    </row>
    <row r="23" spans="1:25" ht="12.75">
      <c r="A23" s="50">
        <v>10</v>
      </c>
      <c r="B23" s="4">
        <f>'WEEKLY COMPETITIVE REPORT'!B23</f>
        <v>8</v>
      </c>
      <c r="C23" s="4" t="str">
        <f>'WEEKLY COMPETITIVE REPORT'!C23</f>
        <v>SAFE HAVEN</v>
      </c>
      <c r="D23" s="4" t="str">
        <f>'WEEKLY COMPETITIVE REPORT'!D23</f>
        <v>ZAVETJE</v>
      </c>
      <c r="E23" s="4" t="str">
        <f>'WEEKLY COMPETITIVE REPORT'!E23</f>
        <v>IND</v>
      </c>
      <c r="F23" s="4" t="str">
        <f>'WEEKLY COMPETITIVE REPORT'!F23</f>
        <v>Karantanija</v>
      </c>
      <c r="G23" s="37">
        <f>'WEEKLY COMPETITIVE REPORT'!G23</f>
        <v>4</v>
      </c>
      <c r="H23" s="37">
        <f>'WEEKLY COMPETITIVE REPORT'!H23</f>
        <v>9</v>
      </c>
      <c r="I23" s="14">
        <f>'WEEKLY COMPETITIVE REPORT'!I23/Y4</f>
        <v>4438.261791202967</v>
      </c>
      <c r="J23" s="14">
        <f>'WEEKLY COMPETITIVE REPORT'!J23/Y4</f>
        <v>6833.598304186539</v>
      </c>
      <c r="K23" s="22">
        <f>'WEEKLY COMPETITIVE REPORT'!K23</f>
        <v>634</v>
      </c>
      <c r="L23" s="22">
        <f>'WEEKLY COMPETITIVE REPORT'!L23</f>
        <v>983</v>
      </c>
      <c r="M23" s="64">
        <f>'WEEKLY COMPETITIVE REPORT'!M23</f>
        <v>-35.052345870492445</v>
      </c>
      <c r="N23" s="14">
        <f t="shared" si="3"/>
        <v>493.14019902255194</v>
      </c>
      <c r="O23" s="37">
        <f>'WEEKLY COMPETITIVE REPORT'!O23</f>
        <v>9</v>
      </c>
      <c r="P23" s="14">
        <f>'WEEKLY COMPETITIVE REPORT'!P23/Y4</f>
        <v>5741.918388977212</v>
      </c>
      <c r="Q23" s="14">
        <f>'WEEKLY COMPETITIVE REPORT'!Q23/Y4</f>
        <v>12791.467938526761</v>
      </c>
      <c r="R23" s="22">
        <f>'WEEKLY COMPETITIVE REPORT'!R23</f>
        <v>941</v>
      </c>
      <c r="S23" s="22">
        <f>'WEEKLY COMPETITIVE REPORT'!S23</f>
        <v>2130</v>
      </c>
      <c r="T23" s="64">
        <f>'WEEKLY COMPETITIVE REPORT'!T23</f>
        <v>-55.11134127395132</v>
      </c>
      <c r="U23" s="14">
        <f>'WEEKLY COMPETITIVE REPORT'!U23/Y4</f>
        <v>55087.44038155803</v>
      </c>
      <c r="V23" s="14">
        <f t="shared" si="4"/>
        <v>637.9909321085792</v>
      </c>
      <c r="W23" s="25">
        <f t="shared" si="5"/>
        <v>60829.35877053524</v>
      </c>
      <c r="X23" s="22">
        <f>'WEEKLY COMPETITIVE REPORT'!X23</f>
        <v>8886</v>
      </c>
      <c r="Y23" s="56">
        <f>'WEEKLY COMPETITIVE REPORT'!Y23</f>
        <v>9827</v>
      </c>
    </row>
    <row r="24" spans="1:25" ht="12.75">
      <c r="A24" s="50">
        <v>11</v>
      </c>
      <c r="B24" s="4">
        <f>'WEEKLY COMPETITIVE REPORT'!B24</f>
        <v>7</v>
      </c>
      <c r="C24" s="4" t="str">
        <f>'WEEKLY COMPETITIVE REPORT'!C24</f>
        <v>OBLIVION</v>
      </c>
      <c r="D24" s="4" t="str">
        <f>'WEEKLY COMPETITIVE REPORT'!D24</f>
        <v>POZABA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5</v>
      </c>
      <c r="H24" s="37">
        <f>'WEEKLY COMPETITIVE REPORT'!H24</f>
        <v>9</v>
      </c>
      <c r="I24" s="14">
        <f>'WEEKLY COMPETITIVE REPORT'!I24/Y4</f>
        <v>3912.294647588765</v>
      </c>
      <c r="J24" s="14">
        <f>'WEEKLY COMPETITIVE REPORT'!J24/Y4</f>
        <v>6844.197138314785</v>
      </c>
      <c r="K24" s="22">
        <f>'WEEKLY COMPETITIVE REPORT'!K24</f>
        <v>530</v>
      </c>
      <c r="L24" s="22">
        <f>'WEEKLY COMPETITIVE REPORT'!L24</f>
        <v>935</v>
      </c>
      <c r="M24" s="64">
        <f>'WEEKLY COMPETITIVE REPORT'!M24</f>
        <v>-42.837785520712345</v>
      </c>
      <c r="N24" s="14">
        <f t="shared" si="3"/>
        <v>434.69940528764056</v>
      </c>
      <c r="O24" s="37">
        <f>'WEEKLY COMPETITIVE REPORT'!O24</f>
        <v>9</v>
      </c>
      <c r="P24" s="14">
        <f>'WEEKLY COMPETITIVE REPORT'!P24/Y4</f>
        <v>5563.063063063063</v>
      </c>
      <c r="Q24" s="14">
        <f>'WEEKLY COMPETITIVE REPORT'!Q24/Y4</f>
        <v>13402.225755166932</v>
      </c>
      <c r="R24" s="22">
        <f>'WEEKLY COMPETITIVE REPORT'!R24</f>
        <v>806</v>
      </c>
      <c r="S24" s="22">
        <f>'WEEKLY COMPETITIVE REPORT'!S24</f>
        <v>1949</v>
      </c>
      <c r="T24" s="64">
        <f>'WEEKLY COMPETITIVE REPORT'!T24</f>
        <v>-58.491498616053775</v>
      </c>
      <c r="U24" s="14">
        <f>'WEEKLY COMPETITIVE REPORT'!U24/Y4</f>
        <v>81742.18335983042</v>
      </c>
      <c r="V24" s="14">
        <f t="shared" si="4"/>
        <v>618.1181181181181</v>
      </c>
      <c r="W24" s="25">
        <f t="shared" si="5"/>
        <v>87305.24642289348</v>
      </c>
      <c r="X24" s="22">
        <f>'WEEKLY COMPETITIVE REPORT'!X24</f>
        <v>12176</v>
      </c>
      <c r="Y24" s="56">
        <f>'WEEKLY COMPETITIVE REPORT'!Y24</f>
        <v>12982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SREČEN ZA UMRET</v>
      </c>
      <c r="D25" s="4" t="str">
        <f>'WEEKLY COMPETITIVE REPORT'!D25</f>
        <v>SREČEN ZA UMRET</v>
      </c>
      <c r="E25" s="4" t="str">
        <f>'WEEKLY COMPETITIVE REPORT'!E25</f>
        <v>DOMES</v>
      </c>
      <c r="F25" s="4" t="str">
        <f>'WEEKLY COMPETITIVE REPORT'!F25</f>
        <v>CF</v>
      </c>
      <c r="G25" s="37">
        <f>'WEEKLY COMPETITIVE REPORT'!G25</f>
        <v>6</v>
      </c>
      <c r="H25" s="37">
        <f>'WEEKLY COMPETITIVE REPORT'!H25</f>
        <v>14</v>
      </c>
      <c r="I25" s="14">
        <f>'WEEKLY COMPETITIVE REPORT'!I25/Y4</f>
        <v>1934.2872284048753</v>
      </c>
      <c r="J25" s="14">
        <f>'WEEKLY COMPETITIVE REPORT'!J25/Y4</f>
        <v>2437.7318494965552</v>
      </c>
      <c r="K25" s="22">
        <f>'WEEKLY COMPETITIVE REPORT'!K25</f>
        <v>271</v>
      </c>
      <c r="L25" s="22">
        <f>'WEEKLY COMPETITIVE REPORT'!L25</f>
        <v>382</v>
      </c>
      <c r="M25" s="64">
        <f>'WEEKLY COMPETITIVE REPORT'!M25</f>
        <v>-20.652173913043484</v>
      </c>
      <c r="N25" s="14">
        <f t="shared" si="3"/>
        <v>138.1633734574911</v>
      </c>
      <c r="O25" s="37">
        <f>'WEEKLY COMPETITIVE REPORT'!O25</f>
        <v>14</v>
      </c>
      <c r="P25" s="14">
        <f>'WEEKLY COMPETITIVE REPORT'!P25/Y4</f>
        <v>2343.667196608373</v>
      </c>
      <c r="Q25" s="14">
        <f>'WEEKLY COMPETITIVE REPORT'!Q25/Y4</f>
        <v>4528.351881293058</v>
      </c>
      <c r="R25" s="22">
        <f>'WEEKLY COMPETITIVE REPORT'!R25</f>
        <v>364</v>
      </c>
      <c r="S25" s="22">
        <f>'WEEKLY COMPETITIVE REPORT'!S25</f>
        <v>695</v>
      </c>
      <c r="T25" s="64">
        <f>'WEEKLY COMPETITIVE REPORT'!T25</f>
        <v>-48.24458747805734</v>
      </c>
      <c r="U25" s="14">
        <f>'WEEKLY COMPETITIVE REPORT'!U25/Y4</f>
        <v>59627.71595124536</v>
      </c>
      <c r="V25" s="14">
        <f t="shared" si="4"/>
        <v>167.40479975774093</v>
      </c>
      <c r="W25" s="25">
        <f t="shared" si="5"/>
        <v>61971.38314785373</v>
      </c>
      <c r="X25" s="22">
        <f>'WEEKLY COMPETITIVE REPORT'!X25</f>
        <v>10560</v>
      </c>
      <c r="Y25" s="56">
        <f>'WEEKLY COMPETITIVE REPORT'!Y25</f>
        <v>10924</v>
      </c>
    </row>
    <row r="26" spans="1:25" ht="12.75" customHeight="1">
      <c r="A26" s="50">
        <v>13</v>
      </c>
      <c r="B26" s="4">
        <f>'WEEKLY COMPETITIVE REPORT'!B26</f>
        <v>14</v>
      </c>
      <c r="C26" s="4" t="str">
        <f>'WEEKLY COMPETITIVE REPORT'!C26</f>
        <v>TO THE WONDER</v>
      </c>
      <c r="D26" s="4" t="str">
        <f>'WEEKLY COMPETITIVE REPORT'!D26</f>
        <v>ČUDEŽU NAPROTI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4</v>
      </c>
      <c r="H26" s="37">
        <f>'WEEKLY COMPETITIVE REPORT'!H26</f>
        <v>1</v>
      </c>
      <c r="I26" s="14">
        <f>'WEEKLY COMPETITIVE REPORT'!I26/Y4</f>
        <v>1502.3847376788553</v>
      </c>
      <c r="J26" s="14">
        <f>'WEEKLY COMPETITIVE REPORT'!J26/Y4</f>
        <v>1445.4160042395335</v>
      </c>
      <c r="K26" s="22">
        <f>'WEEKLY COMPETITIVE REPORT'!K26</f>
        <v>238</v>
      </c>
      <c r="L26" s="22">
        <f>'WEEKLY COMPETITIVE REPORT'!L26</f>
        <v>231</v>
      </c>
      <c r="M26" s="64">
        <f>'WEEKLY COMPETITIVE REPORT'!M26</f>
        <v>3.9413382218148456</v>
      </c>
      <c r="N26" s="14">
        <f t="shared" si="3"/>
        <v>1502.3847376788553</v>
      </c>
      <c r="O26" s="37">
        <f>'WEEKLY COMPETITIVE REPORT'!O26</f>
        <v>1</v>
      </c>
      <c r="P26" s="14">
        <f>'WEEKLY COMPETITIVE REPORT'!P26/Y4</f>
        <v>1940.911499735029</v>
      </c>
      <c r="Q26" s="14">
        <f>'WEEKLY COMPETITIVE REPORT'!Q26/Y4</f>
        <v>2631.160572337043</v>
      </c>
      <c r="R26" s="22">
        <f>'WEEKLY COMPETITIVE REPORT'!R26</f>
        <v>312</v>
      </c>
      <c r="S26" s="22">
        <f>'WEEKLY COMPETITIVE REPORT'!S26</f>
        <v>434</v>
      </c>
      <c r="T26" s="64">
        <f>'WEEKLY COMPETITIVE REPORT'!T26</f>
        <v>-26.233635448136965</v>
      </c>
      <c r="U26" s="14">
        <f>'WEEKLY COMPETITIVE REPORT'!U26/Y4</f>
        <v>9027.55696873344</v>
      </c>
      <c r="V26" s="14">
        <f t="shared" si="4"/>
        <v>1940.911499735029</v>
      </c>
      <c r="W26" s="25">
        <f t="shared" si="5"/>
        <v>10968.468468468469</v>
      </c>
      <c r="X26" s="22">
        <f>'WEEKLY COMPETITIVE REPORT'!X26</f>
        <v>1595</v>
      </c>
      <c r="Y26" s="56">
        <f>'WEEKLY COMPETITIVE REPORT'!Y26</f>
        <v>1907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21 &amp; OVER</v>
      </c>
      <c r="D27" s="4" t="str">
        <f>'WEEKLY COMPETITIVE REPORT'!D27</f>
        <v>POLNIH 21</v>
      </c>
      <c r="E27" s="4" t="str">
        <f>'WEEKLY COMPETITIVE REPORT'!E27</f>
        <v>IND</v>
      </c>
      <c r="F27" s="4" t="str">
        <f>'WEEKLY COMPETITIVE REPORT'!F27</f>
        <v>Karantanija</v>
      </c>
      <c r="G27" s="37">
        <f>'WEEKLY COMPETITIVE REPORT'!G27</f>
        <v>10</v>
      </c>
      <c r="H27" s="37">
        <f>'WEEKLY COMPETITIVE REPORT'!H27</f>
        <v>8</v>
      </c>
      <c r="I27" s="14">
        <f>'WEEKLY COMPETITIVE REPORT'!I27/Y4</f>
        <v>1511.6587175410705</v>
      </c>
      <c r="J27" s="14">
        <f>'WEEKLY COMPETITIVE REPORT'!J27/Y17</f>
        <v>0.09862810530218762</v>
      </c>
      <c r="K27" s="22">
        <f>'WEEKLY COMPETITIVE REPORT'!K27</f>
        <v>222</v>
      </c>
      <c r="L27" s="22">
        <f>'WEEKLY COMPETITIVE REPORT'!L27</f>
        <v>199</v>
      </c>
      <c r="M27" s="64">
        <f>'WEEKLY COMPETITIVE REPORT'!M27</f>
        <v>7.236842105263165</v>
      </c>
      <c r="N27" s="14">
        <f t="shared" si="3"/>
        <v>188.9573396926338</v>
      </c>
      <c r="O27" s="37">
        <f>'WEEKLY COMPETITIVE REPORT'!O27</f>
        <v>8</v>
      </c>
      <c r="P27" s="14">
        <f>'WEEKLY COMPETITIVE REPORT'!P27/Y4</f>
        <v>1766.0307366189718</v>
      </c>
      <c r="Q27" s="14">
        <f>'WEEKLY COMPETITIVE REPORT'!Q27/Y17</f>
        <v>0.21347793845012977</v>
      </c>
      <c r="R27" s="22">
        <f>'WEEKLY COMPETITIVE REPORT'!R27</f>
        <v>274</v>
      </c>
      <c r="S27" s="22">
        <f>'WEEKLY COMPETITIVE REPORT'!S27</f>
        <v>452</v>
      </c>
      <c r="T27" s="64">
        <f>'WEEKLY COMPETITIVE REPORT'!T27</f>
        <v>-42.11897524967434</v>
      </c>
      <c r="U27" s="14">
        <f>'WEEKLY COMPETITIVE REPORT'!U27/Y17</f>
        <v>9.42741935483871</v>
      </c>
      <c r="V27" s="14">
        <f t="shared" si="4"/>
        <v>220.75384207737147</v>
      </c>
      <c r="W27" s="25">
        <f t="shared" si="5"/>
        <v>1775.4581559738106</v>
      </c>
      <c r="X27" s="22">
        <f>'WEEKLY COMPETITIVE REPORT'!X27</f>
        <v>21215</v>
      </c>
      <c r="Y27" s="56">
        <f>'WEEKLY COMPETITIVE REPORT'!Y27</f>
        <v>21489</v>
      </c>
    </row>
    <row r="28" spans="1:25" ht="12.75">
      <c r="A28" s="50">
        <v>15</v>
      </c>
      <c r="B28" s="4">
        <f>'WEEKLY COMPETITIVE REPORT'!B28</f>
        <v>10</v>
      </c>
      <c r="C28" s="4" t="str">
        <f>'WEEKLY COMPETITIVE REPORT'!C28</f>
        <v>OLYMPUS HAS FALLEN</v>
      </c>
      <c r="D28" s="4" t="str">
        <f>'WEEKLY COMPETITIVE REPORT'!D28</f>
        <v>PADEC OLIMPA</v>
      </c>
      <c r="E28" s="4" t="str">
        <f>'WEEKLY COMPETITIVE REPORT'!E28</f>
        <v>IND</v>
      </c>
      <c r="F28" s="4" t="str">
        <f>'WEEKLY COMPETITIVE REPORT'!F28</f>
        <v>Blitz</v>
      </c>
      <c r="G28" s="37">
        <f>'WEEKLY COMPETITIVE REPORT'!G28</f>
        <v>6</v>
      </c>
      <c r="H28" s="37">
        <f>'WEEKLY COMPETITIVE REPORT'!H28</f>
        <v>9</v>
      </c>
      <c r="I28" s="14">
        <f>'WEEKLY COMPETITIVE REPORT'!I28/Y4</f>
        <v>1302.331743508214</v>
      </c>
      <c r="J28" s="14">
        <f>'WEEKLY COMPETITIVE REPORT'!J28/Y17</f>
        <v>0.10038932146829811</v>
      </c>
      <c r="K28" s="22">
        <f>'WEEKLY COMPETITIVE REPORT'!K28</f>
        <v>181</v>
      </c>
      <c r="L28" s="22">
        <f>'WEEKLY COMPETITIVE REPORT'!L28</f>
        <v>181</v>
      </c>
      <c r="M28" s="64">
        <f>'WEEKLY COMPETITIVE REPORT'!M28</f>
        <v>-9.233610341643583</v>
      </c>
      <c r="N28" s="14">
        <f t="shared" si="3"/>
        <v>144.70352705646823</v>
      </c>
      <c r="O28" s="37">
        <f>'WEEKLY COMPETITIVE REPORT'!O28</f>
        <v>9</v>
      </c>
      <c r="P28" s="14">
        <f>'WEEKLY COMPETITIVE REPORT'!P28/Y4</f>
        <v>1724.960254372019</v>
      </c>
      <c r="Q28" s="14">
        <f>'WEEKLY COMPETITIVE REPORT'!Q28/Y17</f>
        <v>0.2388765294771969</v>
      </c>
      <c r="R28" s="22">
        <f>'WEEKLY COMPETITIVE REPORT'!R28</f>
        <v>244</v>
      </c>
      <c r="S28" s="22">
        <f>'WEEKLY COMPETITIVE REPORT'!S28</f>
        <v>437</v>
      </c>
      <c r="T28" s="64">
        <f>'WEEKLY COMPETITIVE REPORT'!T28</f>
        <v>-49.47613504074505</v>
      </c>
      <c r="U28" s="14">
        <f>'WEEKLY COMPETITIVE REPORT'!U28/Y17</f>
        <v>3.85761957730812</v>
      </c>
      <c r="V28" s="14">
        <f t="shared" si="4"/>
        <v>191.6622504857799</v>
      </c>
      <c r="W28" s="25">
        <f t="shared" si="5"/>
        <v>1728.8178739493271</v>
      </c>
      <c r="X28" s="22">
        <f>'WEEKLY COMPETITIVE REPORT'!X28</f>
        <v>8590</v>
      </c>
      <c r="Y28" s="56">
        <f>'WEEKLY COMPETITIVE REPORT'!Y28</f>
        <v>8834</v>
      </c>
    </row>
    <row r="29" spans="1:25" ht="12.75">
      <c r="A29" s="50">
        <v>16</v>
      </c>
      <c r="B29" s="4">
        <f>'WEEKLY COMPETITIVE REPORT'!B29</f>
        <v>15</v>
      </c>
      <c r="C29" s="4" t="str">
        <f>'WEEKLY COMPETITIVE REPORT'!C29</f>
        <v>LOS AMANTES PASAJEROS</v>
      </c>
      <c r="D29" s="4" t="str">
        <f>'WEEKLY COMPETITIVE REPORT'!D29</f>
        <v>LJUBIMCI NAD OBLAKI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6</v>
      </c>
      <c r="H29" s="37">
        <f>'WEEKLY COMPETITIVE REPORT'!H29</f>
        <v>2</v>
      </c>
      <c r="I29" s="14">
        <f>'WEEKLY COMPETITIVE REPORT'!I29/Y4</f>
        <v>1191.0439851616322</v>
      </c>
      <c r="J29" s="14">
        <f>'WEEKLY COMPETITIVE REPORT'!J29/Y17</f>
        <v>0.05839822024471635</v>
      </c>
      <c r="K29" s="22">
        <f>'WEEKLY COMPETITIVE REPORT'!K29</f>
        <v>157</v>
      </c>
      <c r="L29" s="22">
        <f>'WEEKLY COMPETITIVE REPORT'!L29</f>
        <v>111</v>
      </c>
      <c r="M29" s="64">
        <f>'WEEKLY COMPETITIVE REPORT'!M29</f>
        <v>42.69841269841271</v>
      </c>
      <c r="N29" s="14">
        <f t="shared" si="3"/>
        <v>595.5219925808161</v>
      </c>
      <c r="O29" s="37">
        <f>'WEEKLY COMPETITIVE REPORT'!O29</f>
        <v>2</v>
      </c>
      <c r="P29" s="14">
        <f>'WEEKLY COMPETITIVE REPORT'!P29/Y4</f>
        <v>1542.1303656597775</v>
      </c>
      <c r="Q29" s="14">
        <f>'WEEKLY COMPETITIVE REPORT'!Q29/Y17</f>
        <v>0.12736373748609567</v>
      </c>
      <c r="R29" s="22">
        <f>'WEEKLY COMPETITIVE REPORT'!R29</f>
        <v>209</v>
      </c>
      <c r="S29" s="22">
        <f>'WEEKLY COMPETITIVE REPORT'!S29</f>
        <v>249</v>
      </c>
      <c r="T29" s="64">
        <f>'WEEKLY COMPETITIVE REPORT'!T29</f>
        <v>-15.283842794759835</v>
      </c>
      <c r="U29" s="14">
        <f>'WEEKLY COMPETITIVE REPORT'!U29/Y4</f>
        <v>17701.37784843667</v>
      </c>
      <c r="V29" s="14">
        <f t="shared" si="4"/>
        <v>771.0651828298887</v>
      </c>
      <c r="W29" s="25">
        <f t="shared" si="5"/>
        <v>19243.508214096448</v>
      </c>
      <c r="X29" s="22">
        <f>'WEEKLY COMPETITIVE REPORT'!X29</f>
        <v>2466</v>
      </c>
      <c r="Y29" s="56">
        <f>'WEEKLY COMPETITIVE REPORT'!Y29</f>
        <v>2675</v>
      </c>
    </row>
    <row r="30" spans="1:25" ht="12.75">
      <c r="A30" s="51">
        <v>17</v>
      </c>
      <c r="B30" s="4">
        <f>'WEEKLY COMPETITIVE REPORT'!B30</f>
        <v>11</v>
      </c>
      <c r="C30" s="4" t="str">
        <f>'WEEKLY COMPETITIVE REPORT'!C30</f>
        <v>JURASSIC PARK</v>
      </c>
      <c r="D30" s="4" t="str">
        <f>'WEEKLY COMPETITIVE REPORT'!D30</f>
        <v>JURSKI PARK</v>
      </c>
      <c r="E30" s="4" t="str">
        <f>'WEEKLY COMPETITIVE REPORT'!E30</f>
        <v>UNI</v>
      </c>
      <c r="F30" s="4" t="str">
        <f>'WEEKLY COMPETITIVE REPORT'!F30</f>
        <v>Karantanija</v>
      </c>
      <c r="G30" s="37">
        <f>'WEEKLY COMPETITIVE REPORT'!G30</f>
        <v>3</v>
      </c>
      <c r="H30" s="37">
        <f>'WEEKLY COMPETITIVE REPORT'!H30</f>
        <v>6</v>
      </c>
      <c r="I30" s="14">
        <f>'WEEKLY COMPETITIVE REPORT'!I30/Y4</f>
        <v>862.4801271860096</v>
      </c>
      <c r="J30" s="14">
        <f>'WEEKLY COMPETITIVE REPORT'!J30/Y17</f>
        <v>0.12773451983685577</v>
      </c>
      <c r="K30" s="22">
        <f>'WEEKLY COMPETITIVE REPORT'!K30</f>
        <v>132</v>
      </c>
      <c r="L30" s="22">
        <f>'WEEKLY COMPETITIVE REPORT'!L30</f>
        <v>281</v>
      </c>
      <c r="M30" s="64">
        <f>'WEEKLY COMPETITIVE REPORT'!M30</f>
        <v>-52.75761973875181</v>
      </c>
      <c r="N30" s="14">
        <f t="shared" si="3"/>
        <v>143.74668786433492</v>
      </c>
      <c r="O30" s="37">
        <f>'WEEKLY COMPETITIVE REPORT'!O30</f>
        <v>6</v>
      </c>
      <c r="P30" s="14">
        <f>'WEEKLY COMPETITIVE REPORT'!P30/Y4</f>
        <v>1269.2103868574457</v>
      </c>
      <c r="Q30" s="14">
        <f>'WEEKLY COMPETITIVE REPORT'!Q30/Y17</f>
        <v>0.235724879495736</v>
      </c>
      <c r="R30" s="22">
        <f>'WEEKLY COMPETITIVE REPORT'!R30</f>
        <v>214</v>
      </c>
      <c r="S30" s="22">
        <f>'WEEKLY COMPETITIVE REPORT'!S30</f>
        <v>556</v>
      </c>
      <c r="T30" s="64">
        <f>'WEEKLY COMPETITIVE REPORT'!T30</f>
        <v>-62.32795910342116</v>
      </c>
      <c r="U30" s="14">
        <f>'WEEKLY COMPETITIVE REPORT'!U30/Y4</f>
        <v>7380.763116057234</v>
      </c>
      <c r="V30" s="14">
        <f t="shared" si="4"/>
        <v>211.53506447624093</v>
      </c>
      <c r="W30" s="25">
        <f t="shared" si="5"/>
        <v>8649.97350291468</v>
      </c>
      <c r="X30" s="22">
        <f>'WEEKLY COMPETITIVE REPORT'!X30</f>
        <v>1236</v>
      </c>
      <c r="Y30" s="56">
        <f>'WEEKLY COMPETITIVE REPORT'!Y30</f>
        <v>1450</v>
      </c>
    </row>
    <row r="31" spans="1:25" ht="12.75">
      <c r="A31" s="50">
        <v>18</v>
      </c>
      <c r="B31" s="4" t="str">
        <f>'WEEKLY COMPETITIVE REPORT'!B31</f>
        <v>New</v>
      </c>
      <c r="C31" s="4" t="str">
        <f>'WEEKLY COMPETITIVE REPORT'!C31</f>
        <v>HOLY MOTORS</v>
      </c>
      <c r="D31" s="4" t="str">
        <f>'WEEKLY COMPETITIVE REPORT'!D31</f>
        <v>HOLY MOTORS</v>
      </c>
      <c r="E31" s="4" t="str">
        <f>'WEEKLY COMPETITIVE REPORT'!E31</f>
        <v>IND</v>
      </c>
      <c r="F31" s="4" t="str">
        <f>'WEEKLY COMPETITIVE REPORT'!F31</f>
        <v>CF</v>
      </c>
      <c r="G31" s="37">
        <f>'WEEKLY COMPETITIVE REPORT'!G31</f>
        <v>1</v>
      </c>
      <c r="H31" s="37">
        <f>'WEEKLY COMPETITIVE REPORT'!H31</f>
        <v>1</v>
      </c>
      <c r="I31" s="14">
        <f>'WEEKLY COMPETITIVE REPORT'!I31/Y4</f>
        <v>635.9300476947535</v>
      </c>
      <c r="J31" s="14">
        <f>'WEEKLY COMPETITIVE REPORT'!J31/Y17</f>
        <v>0</v>
      </c>
      <c r="K31" s="22">
        <f>'WEEKLY COMPETITIVE REPORT'!K31</f>
        <v>107</v>
      </c>
      <c r="L31" s="22">
        <f>'WEEKLY COMPETITIVE REPORT'!L31</f>
        <v>0</v>
      </c>
      <c r="M31" s="64">
        <f>'WEEKLY COMPETITIVE REPORT'!M31</f>
        <v>0</v>
      </c>
      <c r="N31" s="14">
        <f t="shared" si="3"/>
        <v>635.9300476947535</v>
      </c>
      <c r="O31" s="37">
        <f>'WEEKLY COMPETITIVE REPORT'!O31</f>
        <v>1</v>
      </c>
      <c r="P31" s="14">
        <f>'WEEKLY COMPETITIVE REPORT'!P31/Y4</f>
        <v>1108.9030206677264</v>
      </c>
      <c r="Q31" s="14">
        <f>'WEEKLY COMPETITIVE REPORT'!Q31/Y17</f>
        <v>0</v>
      </c>
      <c r="R31" s="22">
        <f>'WEEKLY COMPETITIVE REPORT'!R31</f>
        <v>327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3037.890832008479</v>
      </c>
      <c r="V31" s="14">
        <f t="shared" si="4"/>
        <v>1108.9030206677264</v>
      </c>
      <c r="W31" s="25">
        <f t="shared" si="5"/>
        <v>4146.7938526762055</v>
      </c>
      <c r="X31" s="22">
        <f>'WEEKLY COMPETITIVE REPORT'!X31</f>
        <v>494</v>
      </c>
      <c r="Y31" s="56">
        <f>'WEEKLY COMPETITIVE REPORT'!Y31</f>
        <v>821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156</v>
      </c>
      <c r="I34" s="32">
        <f>SUM(I14:I33)</f>
        <v>121678.59035506095</v>
      </c>
      <c r="J34" s="31">
        <f>SUM(J14:J33)</f>
        <v>120313.05075695012</v>
      </c>
      <c r="K34" s="31">
        <f>SUM(K14:K33)</f>
        <v>17244</v>
      </c>
      <c r="L34" s="31">
        <f>SUM(L14:L33)</f>
        <v>17909</v>
      </c>
      <c r="M34" s="64">
        <f>'WEEKLY COMPETITIVE REPORT'!M34</f>
        <v>-60.57225036490083</v>
      </c>
      <c r="N34" s="32">
        <f>I34/H34</f>
        <v>779.9909638144933</v>
      </c>
      <c r="O34" s="40">
        <f>'WEEKLY COMPETITIVE REPORT'!O34</f>
        <v>156</v>
      </c>
      <c r="P34" s="31">
        <f>SUM(P14:P33)</f>
        <v>154754.90196078434</v>
      </c>
      <c r="Q34" s="31">
        <f>SUM(Q14:Q33)</f>
        <v>213320.9002337579</v>
      </c>
      <c r="R34" s="31">
        <f>SUM(R14:R33)</f>
        <v>23584</v>
      </c>
      <c r="S34" s="31">
        <f>SUM(S14:S33)</f>
        <v>34283</v>
      </c>
      <c r="T34" s="65">
        <f>P34/Q34-100%</f>
        <v>-0.2745441173780755</v>
      </c>
      <c r="U34" s="31">
        <f>SUM(U14:U33)</f>
        <v>873884.5092042739</v>
      </c>
      <c r="V34" s="32">
        <f>P34/O34</f>
        <v>992.0186023127201</v>
      </c>
      <c r="W34" s="31">
        <f>SUM(W14:W33)</f>
        <v>1028639.411165058</v>
      </c>
      <c r="X34" s="31">
        <f>SUM(X14:X33)</f>
        <v>164502</v>
      </c>
      <c r="Y34" s="35">
        <f>SUM(Y14:Y33)</f>
        <v>188086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CENEX 1</cp:lastModifiedBy>
  <cp:lastPrinted>2010-10-21T13:56:26Z</cp:lastPrinted>
  <dcterms:created xsi:type="dcterms:W3CDTF">1998-07-08T11:15:35Z</dcterms:created>
  <dcterms:modified xsi:type="dcterms:W3CDTF">2013-05-16T11:39:51Z</dcterms:modified>
  <cp:category/>
  <cp:version/>
  <cp:contentType/>
  <cp:contentStatus/>
</cp:coreProperties>
</file>