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735" windowWidth="24990" windowHeight="991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<sst xmlns="http://schemas.openxmlformats.org/spreadsheetml/2006/main" count="263" uniqueCount="99">
  <si>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</si>
  <si>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</si>
  <si>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</si>
  <si>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</si>
  <si>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</si>
  <si>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</si>
  <si>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</si>
  <si>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</si>
  <si>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</si>
  <si>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</si>
  <si>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</si>
  <si>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</si>
  <si>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</si>
  <si>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</si>
  <si>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</si>
  <si>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</si>
  <si>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</si>
  <si>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</si>
  <si>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</si>
  <si>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</si>
  <si>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</si>
  <si>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</si>
  <si>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</si>
  <si>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</si>
  <si>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</si>
  <si>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</si>
  <si>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</si>
  <si>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</si>
  <si>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</si>
  <si>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</si>
  <si>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</si>
  <si>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</si>
  <si>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</si>
  <si>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</si>
  <si>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</si>
  <si>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</si>
  <si>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</si>
  <si>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</si>
  <si>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</si>
  <si>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</si>
  <si>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</si>
  <si>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</si>
  <si>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</si>
  <si>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</si>
  <si>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</si>
  <si>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</si>
  <si>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</si>
  <si>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</si>
  <si>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CF</t>
  </si>
  <si>
    <t>PAR</t>
  </si>
  <si>
    <t>FOX</t>
  </si>
  <si>
    <t>UNI</t>
  </si>
  <si>
    <t>New</t>
  </si>
  <si>
    <t>BVI</t>
  </si>
  <si>
    <t>CENEX</t>
  </si>
  <si>
    <t>THE CROODS</t>
  </si>
  <si>
    <t>KRUDOVI</t>
  </si>
  <si>
    <t>DOMES</t>
  </si>
  <si>
    <t>LOS AMANTES PASAJEROS</t>
  </si>
  <si>
    <t>LJUBIMCI NAD OBLAKI</t>
  </si>
  <si>
    <t>ZAMBEZIA</t>
  </si>
  <si>
    <t>ZAMBEZIJA</t>
  </si>
  <si>
    <t>IRON MAN 3</t>
  </si>
  <si>
    <t>PAIN AND GAIN</t>
  </si>
  <si>
    <t>DVIGNI</t>
  </si>
  <si>
    <t>BIG WEDDING</t>
  </si>
  <si>
    <t>VELIKA POROKA</t>
  </si>
  <si>
    <t>THE CALL</t>
  </si>
  <si>
    <t>KLIC V SILI</t>
  </si>
  <si>
    <t>EVIL DEAD</t>
  </si>
  <si>
    <t>ZLOBNI MRTVECI</t>
  </si>
  <si>
    <t>SONY</t>
  </si>
  <si>
    <t>SIDE EFFECTS</t>
  </si>
  <si>
    <t>STRANSKI UČINKI</t>
  </si>
  <si>
    <t>GREAT GATSBY</t>
  </si>
  <si>
    <t>VELIKI GATSBY</t>
  </si>
  <si>
    <t>STAR TREK INTO DARKNES</t>
  </si>
  <si>
    <t>ZVEZDNE STEZE V TEMO</t>
  </si>
  <si>
    <t>VAJE V OBJEMU</t>
  </si>
  <si>
    <t>SHADOW DANCER</t>
  </si>
  <si>
    <t>PLESALKA V SENCI</t>
  </si>
  <si>
    <t>FAST AND FURIOUS 6</t>
  </si>
  <si>
    <t>HITRI IN DRZNI 6</t>
  </si>
  <si>
    <t>HYPNOTISÖREN</t>
  </si>
  <si>
    <t>HIPNOTIZER</t>
  </si>
  <si>
    <t>FIVIA</t>
  </si>
  <si>
    <t>PAULETTE</t>
  </si>
  <si>
    <t>BALKANSKA BOJEVNICA</t>
  </si>
  <si>
    <t>30 - May</t>
  </si>
  <si>
    <t>05 - Jun</t>
  </si>
  <si>
    <t>31 - May</t>
  </si>
  <si>
    <t>02 - Jun</t>
  </si>
  <si>
    <t>ARBITRAGE</t>
  </si>
  <si>
    <t>ARBITRAŽA</t>
  </si>
  <si>
    <t>APRES MAI</t>
  </si>
  <si>
    <t>NEKAJ JE V ZRAKU</t>
  </si>
  <si>
    <t>HANGOVER 3</t>
  </si>
  <si>
    <t>PREKROKANA NOČ 3</t>
  </si>
  <si>
    <t>WB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</si>
</sst>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N18" sqref="N18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4" t="s">
        <v>1</v>
      </c>
      <c r="D4" s="95"/>
      <c r="E4" s="8"/>
      <c r="F4" s="8"/>
      <c r="G4" s="19" t="s">
        <v>2</v>
      </c>
      <c r="H4" s="20"/>
      <c r="I4" s="20"/>
      <c r="J4" s="20"/>
      <c r="K4" s="78" t="s">
        <v>90</v>
      </c>
      <c r="L4" s="20"/>
      <c r="M4" s="79" t="s">
        <v>91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0.7548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88</v>
      </c>
      <c r="L5" s="7"/>
      <c r="M5" s="80" t="s">
        <v>89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22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41431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52</v>
      </c>
      <c r="C14" s="4" t="s">
        <v>96</v>
      </c>
      <c r="D14" s="4" t="s">
        <v>97</v>
      </c>
      <c r="E14" s="15" t="s">
        <v>98</v>
      </c>
      <c r="F14" s="15" t="s">
        <v>42</v>
      </c>
      <c r="G14" s="37">
        <v>1</v>
      </c>
      <c r="H14" s="37">
        <v>11</v>
      </c>
      <c r="I14" s="14">
        <v>116556</v>
      </c>
      <c r="J14" s="14"/>
      <c r="K14" s="92">
        <v>20985</v>
      </c>
      <c r="L14" s="92"/>
      <c r="M14" s="64"/>
      <c r="N14" s="14">
        <f>I14/H14</f>
        <v>10596</v>
      </c>
      <c r="O14" s="38">
        <v>11</v>
      </c>
      <c r="P14" s="14">
        <v>181322</v>
      </c>
      <c r="Q14" s="14"/>
      <c r="R14" s="14">
        <v>35228</v>
      </c>
      <c r="S14" s="14"/>
      <c r="T14" s="64"/>
      <c r="U14" s="74"/>
      <c r="V14" s="14">
        <f>P14/O14</f>
        <v>16483.81818181818</v>
      </c>
      <c r="W14" s="74">
        <f>SUM(U14,P14)</f>
        <v>181322</v>
      </c>
      <c r="X14" s="74"/>
      <c r="Y14" s="75">
        <f>SUM(X14,R14)</f>
        <v>35228</v>
      </c>
    </row>
    <row r="15" spans="1:25" ht="12.75">
      <c r="A15" s="72">
        <v>2</v>
      </c>
      <c r="B15" s="72">
        <v>1</v>
      </c>
      <c r="C15" s="4" t="s">
        <v>81</v>
      </c>
      <c r="D15" s="4" t="s">
        <v>82</v>
      </c>
      <c r="E15" s="15" t="s">
        <v>51</v>
      </c>
      <c r="F15" s="15" t="s">
        <v>36</v>
      </c>
      <c r="G15" s="37">
        <v>2</v>
      </c>
      <c r="H15" s="37">
        <v>11</v>
      </c>
      <c r="I15" s="14">
        <v>57449</v>
      </c>
      <c r="J15" s="14">
        <v>130887</v>
      </c>
      <c r="K15" s="92">
        <v>10075</v>
      </c>
      <c r="L15" s="92">
        <v>22818</v>
      </c>
      <c r="M15" s="64">
        <f>(I15/J15*100)-100</f>
        <v>-56.107940437170996</v>
      </c>
      <c r="N15" s="14">
        <f>I15/H15</f>
        <v>5222.636363636364</v>
      </c>
      <c r="O15" s="73">
        <v>11</v>
      </c>
      <c r="P15" s="96">
        <v>79622</v>
      </c>
      <c r="Q15" s="96">
        <v>187396</v>
      </c>
      <c r="R15" s="96">
        <v>15035</v>
      </c>
      <c r="S15" s="96">
        <v>35288</v>
      </c>
      <c r="T15" s="64">
        <f>(P15/Q15*100)-100</f>
        <v>-57.51136630451023</v>
      </c>
      <c r="U15" s="74">
        <v>201250</v>
      </c>
      <c r="V15" s="14">
        <f>P15/O15</f>
        <v>7238.363636363636</v>
      </c>
      <c r="W15" s="74">
        <f>SUM(U15,P15)</f>
        <v>280872</v>
      </c>
      <c r="X15" s="74">
        <v>38664</v>
      </c>
      <c r="Y15" s="75">
        <f>SUM(X15,R15)</f>
        <v>53699</v>
      </c>
    </row>
    <row r="16" spans="1:25" ht="12.75">
      <c r="A16" s="72">
        <v>3</v>
      </c>
      <c r="B16" s="72">
        <v>2</v>
      </c>
      <c r="C16" s="89" t="s">
        <v>74</v>
      </c>
      <c r="D16" s="89" t="s">
        <v>75</v>
      </c>
      <c r="E16" s="15" t="s">
        <v>46</v>
      </c>
      <c r="F16" s="15" t="s">
        <v>42</v>
      </c>
      <c r="G16" s="37">
        <v>3</v>
      </c>
      <c r="H16" s="37">
        <v>10</v>
      </c>
      <c r="I16" s="24">
        <v>11017</v>
      </c>
      <c r="J16" s="24">
        <v>21045</v>
      </c>
      <c r="K16" s="24">
        <v>1695</v>
      </c>
      <c r="L16" s="24">
        <v>3181</v>
      </c>
      <c r="M16" s="64">
        <f>(I16/J16*100)-100</f>
        <v>-47.650273224043715</v>
      </c>
      <c r="N16" s="14">
        <f>I16/H16</f>
        <v>1101.7</v>
      </c>
      <c r="O16" s="37">
        <v>10</v>
      </c>
      <c r="P16" s="14">
        <v>17932</v>
      </c>
      <c r="Q16" s="14">
        <v>31817</v>
      </c>
      <c r="R16" s="14">
        <v>2963</v>
      </c>
      <c r="S16" s="14">
        <v>5166</v>
      </c>
      <c r="T16" s="64">
        <f>(P16/Q16*100)-100</f>
        <v>-43.64019235000157</v>
      </c>
      <c r="U16" s="97">
        <v>67902</v>
      </c>
      <c r="V16" s="14">
        <f>P16/O16</f>
        <v>1793.2</v>
      </c>
      <c r="W16" s="74">
        <f>SUM(U16,P16)</f>
        <v>85834</v>
      </c>
      <c r="X16" s="74">
        <v>11412</v>
      </c>
      <c r="Y16" s="75">
        <f>SUM(X16,R16)</f>
        <v>14375</v>
      </c>
    </row>
    <row r="17" spans="1:25" ht="12.75">
      <c r="A17" s="72">
        <v>4</v>
      </c>
      <c r="B17" s="72">
        <v>3</v>
      </c>
      <c r="C17" s="4" t="s">
        <v>76</v>
      </c>
      <c r="D17" s="4" t="s">
        <v>77</v>
      </c>
      <c r="E17" s="15" t="s">
        <v>49</v>
      </c>
      <c r="F17" s="15" t="s">
        <v>36</v>
      </c>
      <c r="G17" s="37">
        <v>3</v>
      </c>
      <c r="H17" s="37">
        <v>16</v>
      </c>
      <c r="I17" s="24">
        <v>7004</v>
      </c>
      <c r="J17" s="24">
        <v>10164</v>
      </c>
      <c r="K17" s="24">
        <v>1208</v>
      </c>
      <c r="L17" s="24">
        <v>1593</v>
      </c>
      <c r="M17" s="64">
        <f>(I17/J17*100)-100</f>
        <v>-31.09012199921291</v>
      </c>
      <c r="N17" s="14">
        <f>I17/H17</f>
        <v>437.75</v>
      </c>
      <c r="O17" s="38">
        <v>16</v>
      </c>
      <c r="P17" s="14">
        <v>10092</v>
      </c>
      <c r="Q17" s="14">
        <v>15452</v>
      </c>
      <c r="R17" s="14">
        <v>1877</v>
      </c>
      <c r="S17" s="14">
        <v>2703</v>
      </c>
      <c r="T17" s="64">
        <f>(P17/Q17*100)-100</f>
        <v>-34.688066269738556</v>
      </c>
      <c r="U17" s="74">
        <v>49847</v>
      </c>
      <c r="V17" s="24">
        <f>P17/O17</f>
        <v>630.75</v>
      </c>
      <c r="W17" s="74">
        <f>SUM(U17,P17)</f>
        <v>59939</v>
      </c>
      <c r="X17" s="74">
        <v>10058</v>
      </c>
      <c r="Y17" s="75">
        <f>SUM(X17,R17)</f>
        <v>11935</v>
      </c>
    </row>
    <row r="18" spans="1:25" ht="13.5" customHeight="1">
      <c r="A18" s="72">
        <v>5</v>
      </c>
      <c r="B18" s="72" t="s">
        <v>52</v>
      </c>
      <c r="C18" s="4" t="s">
        <v>92</v>
      </c>
      <c r="D18" s="4" t="s">
        <v>93</v>
      </c>
      <c r="E18" s="15" t="s">
        <v>46</v>
      </c>
      <c r="F18" s="15" t="s">
        <v>85</v>
      </c>
      <c r="G18" s="37">
        <v>1</v>
      </c>
      <c r="H18" s="37">
        <v>7</v>
      </c>
      <c r="I18" s="14">
        <v>2615</v>
      </c>
      <c r="J18" s="14"/>
      <c r="K18" s="91">
        <v>459</v>
      </c>
      <c r="L18" s="91"/>
      <c r="M18" s="64"/>
      <c r="N18" s="14">
        <f>I18/H18</f>
        <v>373.57142857142856</v>
      </c>
      <c r="O18" s="37">
        <v>7</v>
      </c>
      <c r="P18" s="22">
        <v>4102</v>
      </c>
      <c r="Q18" s="22"/>
      <c r="R18" s="22">
        <v>821</v>
      </c>
      <c r="S18" s="22"/>
      <c r="T18" s="64"/>
      <c r="U18" s="74"/>
      <c r="V18" s="14"/>
      <c r="W18" s="74">
        <f>SUM(U18,P18)</f>
        <v>4102</v>
      </c>
      <c r="X18" s="74"/>
      <c r="Y18" s="75">
        <f>SUM(X18,R18)</f>
        <v>821</v>
      </c>
    </row>
    <row r="19" spans="1:25" ht="12.75">
      <c r="A19" s="72">
        <v>6</v>
      </c>
      <c r="B19" s="72">
        <v>5</v>
      </c>
      <c r="C19" s="4" t="s">
        <v>55</v>
      </c>
      <c r="D19" s="4" t="s">
        <v>56</v>
      </c>
      <c r="E19" s="15" t="s">
        <v>50</v>
      </c>
      <c r="F19" s="15" t="s">
        <v>42</v>
      </c>
      <c r="G19" s="37">
        <v>10</v>
      </c>
      <c r="H19" s="37">
        <v>23</v>
      </c>
      <c r="I19" s="24">
        <v>3086</v>
      </c>
      <c r="J19" s="24">
        <v>6693</v>
      </c>
      <c r="K19" s="14">
        <v>622</v>
      </c>
      <c r="L19" s="14">
        <v>1336</v>
      </c>
      <c r="M19" s="64">
        <f>(I19/J19*100)-100</f>
        <v>-53.8921261018975</v>
      </c>
      <c r="N19" s="14">
        <f>I19/H19</f>
        <v>134.17391304347825</v>
      </c>
      <c r="O19" s="37">
        <v>23</v>
      </c>
      <c r="P19" s="14">
        <v>3675</v>
      </c>
      <c r="Q19" s="14">
        <v>7765</v>
      </c>
      <c r="R19" s="14">
        <v>764</v>
      </c>
      <c r="S19" s="14">
        <v>1607</v>
      </c>
      <c r="T19" s="64">
        <f>(P19/Q19*100)-100</f>
        <v>-52.672247263361236</v>
      </c>
      <c r="U19" s="74">
        <v>254410</v>
      </c>
      <c r="V19" s="14">
        <f>P19/O19</f>
        <v>159.7826086956522</v>
      </c>
      <c r="W19" s="74">
        <f>SUM(U19,P19)</f>
        <v>258085</v>
      </c>
      <c r="X19" s="74">
        <v>50140</v>
      </c>
      <c r="Y19" s="75">
        <f>SUM(X19,R19)</f>
        <v>50904</v>
      </c>
    </row>
    <row r="20" spans="1:25" ht="12.75">
      <c r="A20" s="72">
        <v>7</v>
      </c>
      <c r="B20" s="72">
        <v>6</v>
      </c>
      <c r="C20" s="4" t="s">
        <v>78</v>
      </c>
      <c r="D20" s="4" t="s">
        <v>78</v>
      </c>
      <c r="E20" s="15" t="s">
        <v>57</v>
      </c>
      <c r="F20" s="15" t="s">
        <v>47</v>
      </c>
      <c r="G20" s="37">
        <v>3</v>
      </c>
      <c r="H20" s="37">
        <v>10</v>
      </c>
      <c r="I20" s="24">
        <v>2388</v>
      </c>
      <c r="J20" s="24">
        <v>3165</v>
      </c>
      <c r="K20" s="22">
        <v>447</v>
      </c>
      <c r="L20" s="22">
        <v>600</v>
      </c>
      <c r="M20" s="64">
        <f>(I20/J20*100)-100</f>
        <v>-24.549763033175353</v>
      </c>
      <c r="N20" s="14">
        <f>I20/H20</f>
        <v>238.8</v>
      </c>
      <c r="O20" s="73">
        <v>10</v>
      </c>
      <c r="P20" s="14">
        <v>3498</v>
      </c>
      <c r="Q20" s="14">
        <v>5424</v>
      </c>
      <c r="R20" s="14">
        <v>702</v>
      </c>
      <c r="S20" s="14">
        <v>1199</v>
      </c>
      <c r="T20" s="64">
        <f>(P20/Q20*100)-100</f>
        <v>-35.508849557522126</v>
      </c>
      <c r="U20" s="97">
        <v>10107</v>
      </c>
      <c r="V20" s="14">
        <f>P20/O20</f>
        <v>349.8</v>
      </c>
      <c r="W20" s="74">
        <f>SUM(U20,P20)</f>
        <v>13605</v>
      </c>
      <c r="X20" s="74">
        <v>2693</v>
      </c>
      <c r="Y20" s="75">
        <f>SUM(X20,R20)</f>
        <v>3395</v>
      </c>
    </row>
    <row r="21" spans="1:25" ht="12.75">
      <c r="A21" s="72">
        <v>8</v>
      </c>
      <c r="B21" s="72">
        <v>8</v>
      </c>
      <c r="C21" s="4" t="s">
        <v>65</v>
      </c>
      <c r="D21" s="4" t="s">
        <v>66</v>
      </c>
      <c r="E21" s="15" t="s">
        <v>46</v>
      </c>
      <c r="F21" s="15" t="s">
        <v>42</v>
      </c>
      <c r="G21" s="37">
        <v>5</v>
      </c>
      <c r="H21" s="37">
        <v>9</v>
      </c>
      <c r="I21" s="14">
        <v>1388</v>
      </c>
      <c r="J21" s="14">
        <v>3605</v>
      </c>
      <c r="K21" s="14">
        <v>263</v>
      </c>
      <c r="L21" s="14">
        <v>649</v>
      </c>
      <c r="M21" s="64">
        <f>(I21/J21*100)-100</f>
        <v>-61.49791955617198</v>
      </c>
      <c r="N21" s="14">
        <f>I21/H21</f>
        <v>154.22222222222223</v>
      </c>
      <c r="O21" s="73">
        <v>9</v>
      </c>
      <c r="P21" s="22">
        <v>2109</v>
      </c>
      <c r="Q21" s="22">
        <v>5023</v>
      </c>
      <c r="R21" s="22">
        <v>430</v>
      </c>
      <c r="S21" s="22">
        <v>983</v>
      </c>
      <c r="T21" s="64">
        <f>(P21/Q21*100)-100</f>
        <v>-58.01313955803305</v>
      </c>
      <c r="U21" s="74">
        <v>50047</v>
      </c>
      <c r="V21" s="14">
        <f>P21/O21</f>
        <v>234.33333333333334</v>
      </c>
      <c r="W21" s="74">
        <f>SUM(U21,P21)</f>
        <v>52156</v>
      </c>
      <c r="X21" s="74">
        <v>10374</v>
      </c>
      <c r="Y21" s="75">
        <f>SUM(X21,R21)</f>
        <v>10804</v>
      </c>
    </row>
    <row r="22" spans="1:25" ht="12.75">
      <c r="A22" s="72">
        <v>9</v>
      </c>
      <c r="B22" s="72">
        <v>4</v>
      </c>
      <c r="C22" s="4" t="s">
        <v>60</v>
      </c>
      <c r="D22" s="4" t="s">
        <v>61</v>
      </c>
      <c r="E22" s="15" t="s">
        <v>46</v>
      </c>
      <c r="F22" s="15" t="s">
        <v>42</v>
      </c>
      <c r="G22" s="37">
        <v>7</v>
      </c>
      <c r="H22" s="37">
        <v>9</v>
      </c>
      <c r="I22" s="24">
        <v>1336</v>
      </c>
      <c r="J22" s="24">
        <v>7901</v>
      </c>
      <c r="K22" s="24">
        <v>251</v>
      </c>
      <c r="L22" s="24">
        <v>1465</v>
      </c>
      <c r="M22" s="64">
        <f>(I22/J22*100)-100</f>
        <v>-83.09074800658144</v>
      </c>
      <c r="N22" s="14">
        <f>I22/H22</f>
        <v>148.44444444444446</v>
      </c>
      <c r="O22" s="73">
        <v>9</v>
      </c>
      <c r="P22" s="14">
        <v>2093</v>
      </c>
      <c r="Q22" s="14">
        <v>9198</v>
      </c>
      <c r="R22" s="14">
        <v>439</v>
      </c>
      <c r="S22" s="14">
        <v>1754</v>
      </c>
      <c r="T22" s="64">
        <f>(P22/Q22*100)-100</f>
        <v>-77.24505327245053</v>
      </c>
      <c r="U22" s="74">
        <v>68654</v>
      </c>
      <c r="V22" s="14">
        <f>P22/O22</f>
        <v>232.55555555555554</v>
      </c>
      <c r="W22" s="74">
        <f>SUM(U22,P22)</f>
        <v>70747</v>
      </c>
      <c r="X22" s="74">
        <v>13598</v>
      </c>
      <c r="Y22" s="75">
        <f>SUM(X22,R22)</f>
        <v>14037</v>
      </c>
    </row>
    <row r="23" spans="1:25" ht="12.75">
      <c r="A23" s="72">
        <v>10</v>
      </c>
      <c r="B23" s="72">
        <v>7</v>
      </c>
      <c r="C23" s="4" t="s">
        <v>62</v>
      </c>
      <c r="D23" s="4" t="s">
        <v>62</v>
      </c>
      <c r="E23" s="15" t="s">
        <v>53</v>
      </c>
      <c r="F23" s="15" t="s">
        <v>54</v>
      </c>
      <c r="G23" s="37">
        <v>6</v>
      </c>
      <c r="H23" s="37">
        <v>16</v>
      </c>
      <c r="I23" s="24">
        <v>1048</v>
      </c>
      <c r="J23" s="24">
        <v>3469</v>
      </c>
      <c r="K23" s="24">
        <v>188</v>
      </c>
      <c r="L23" s="24">
        <v>599</v>
      </c>
      <c r="M23" s="64">
        <f>(I23/J23*100)-100</f>
        <v>-69.7895647160565</v>
      </c>
      <c r="N23" s="14">
        <f>I23/H23</f>
        <v>65.5</v>
      </c>
      <c r="O23" s="73">
        <v>16</v>
      </c>
      <c r="P23" s="14">
        <v>1493</v>
      </c>
      <c r="Q23" s="14">
        <v>5113</v>
      </c>
      <c r="R23" s="14">
        <v>284</v>
      </c>
      <c r="S23" s="14">
        <v>1003</v>
      </c>
      <c r="T23" s="64">
        <f>(P23/Q23*100)-100</f>
        <v>-70.79992176804225</v>
      </c>
      <c r="U23" s="74">
        <v>133400</v>
      </c>
      <c r="V23" s="14">
        <f>P23/O23</f>
        <v>93.3125</v>
      </c>
      <c r="W23" s="74">
        <f>SUM(U23,P23)</f>
        <v>134893</v>
      </c>
      <c r="X23" s="76">
        <v>26839</v>
      </c>
      <c r="Y23" s="75">
        <f>SUM(X23,R23)</f>
        <v>27123</v>
      </c>
    </row>
    <row r="24" spans="1:25" ht="12.75">
      <c r="A24" s="72">
        <v>11</v>
      </c>
      <c r="B24" s="72">
        <v>9</v>
      </c>
      <c r="C24" s="4" t="s">
        <v>63</v>
      </c>
      <c r="D24" s="4" t="s">
        <v>64</v>
      </c>
      <c r="E24" s="15" t="s">
        <v>49</v>
      </c>
      <c r="F24" s="15" t="s">
        <v>36</v>
      </c>
      <c r="G24" s="37">
        <v>5</v>
      </c>
      <c r="H24" s="37">
        <v>9</v>
      </c>
      <c r="I24" s="24">
        <v>753</v>
      </c>
      <c r="J24" s="24">
        <v>2251</v>
      </c>
      <c r="K24" s="24">
        <v>130</v>
      </c>
      <c r="L24" s="24">
        <v>382</v>
      </c>
      <c r="M24" s="64">
        <f>(I24/J24*100)-100</f>
        <v>-66.5482007996446</v>
      </c>
      <c r="N24" s="14">
        <f>I24/H24</f>
        <v>83.66666666666667</v>
      </c>
      <c r="O24" s="73">
        <v>9</v>
      </c>
      <c r="P24" s="22">
        <v>1271</v>
      </c>
      <c r="Q24" s="22">
        <v>3219</v>
      </c>
      <c r="R24" s="22">
        <v>248</v>
      </c>
      <c r="S24" s="22">
        <v>593</v>
      </c>
      <c r="T24" s="64">
        <f>(P24/Q24*100)-100</f>
        <v>-60.515688101895</v>
      </c>
      <c r="U24" s="74">
        <v>58837</v>
      </c>
      <c r="V24" s="14">
        <f>P24/O24</f>
        <v>141.22222222222223</v>
      </c>
      <c r="W24" s="74">
        <f>SUM(U24,P24)</f>
        <v>60108</v>
      </c>
      <c r="X24" s="76">
        <v>12009</v>
      </c>
      <c r="Y24" s="75">
        <f>SUM(X24,R24)</f>
        <v>12257</v>
      </c>
    </row>
    <row r="25" spans="1:25" ht="12.75" customHeight="1">
      <c r="A25" s="72">
        <v>12</v>
      </c>
      <c r="B25" s="72">
        <v>12</v>
      </c>
      <c r="C25" s="4" t="s">
        <v>72</v>
      </c>
      <c r="D25" s="4" t="s">
        <v>73</v>
      </c>
      <c r="E25" s="15" t="s">
        <v>46</v>
      </c>
      <c r="F25" s="15" t="s">
        <v>42</v>
      </c>
      <c r="G25" s="37">
        <v>4</v>
      </c>
      <c r="H25" s="37">
        <v>9</v>
      </c>
      <c r="I25" s="24">
        <v>912</v>
      </c>
      <c r="J25" s="24">
        <v>1449</v>
      </c>
      <c r="K25" s="24">
        <v>170</v>
      </c>
      <c r="L25" s="24">
        <v>252</v>
      </c>
      <c r="M25" s="64">
        <f>(I25/J25*100)-100</f>
        <v>-37.060041407867494</v>
      </c>
      <c r="N25" s="14">
        <f>I25/H25</f>
        <v>101.33333333333333</v>
      </c>
      <c r="O25" s="38">
        <v>9</v>
      </c>
      <c r="P25" s="14">
        <v>1263</v>
      </c>
      <c r="Q25" s="14">
        <v>2019</v>
      </c>
      <c r="R25" s="24">
        <v>240</v>
      </c>
      <c r="S25" s="24">
        <v>366</v>
      </c>
      <c r="T25" s="64">
        <f>(P25/Q25*100)-100</f>
        <v>-37.444279346211</v>
      </c>
      <c r="U25" s="76">
        <v>12806</v>
      </c>
      <c r="V25" s="14">
        <f>P25/O25</f>
        <v>140.33333333333334</v>
      </c>
      <c r="W25" s="74">
        <f>SUM(U25,P25)</f>
        <v>14069</v>
      </c>
      <c r="X25" s="74">
        <v>2530</v>
      </c>
      <c r="Y25" s="75">
        <f>SUM(X25,R25)</f>
        <v>2770</v>
      </c>
    </row>
    <row r="26" spans="1:25" ht="12.75" customHeight="1">
      <c r="A26" s="72">
        <v>13</v>
      </c>
      <c r="B26" s="72">
        <v>10</v>
      </c>
      <c r="C26" s="4" t="s">
        <v>86</v>
      </c>
      <c r="D26" s="4" t="s">
        <v>87</v>
      </c>
      <c r="E26" s="15" t="s">
        <v>46</v>
      </c>
      <c r="F26" s="15" t="s">
        <v>47</v>
      </c>
      <c r="G26" s="37">
        <v>2</v>
      </c>
      <c r="H26" s="37">
        <v>6</v>
      </c>
      <c r="I26" s="14">
        <v>582</v>
      </c>
      <c r="J26" s="14">
        <v>1726</v>
      </c>
      <c r="K26" s="22">
        <v>100</v>
      </c>
      <c r="L26" s="22">
        <v>303</v>
      </c>
      <c r="M26" s="64">
        <f>(I26/J26*100)-100</f>
        <v>-66.28041714947857</v>
      </c>
      <c r="N26" s="14">
        <f>I26/H26</f>
        <v>97</v>
      </c>
      <c r="O26" s="37">
        <v>6</v>
      </c>
      <c r="P26" s="22">
        <v>996</v>
      </c>
      <c r="Q26" s="22">
        <v>3211</v>
      </c>
      <c r="R26" s="22">
        <v>187</v>
      </c>
      <c r="S26" s="22">
        <v>640</v>
      </c>
      <c r="T26" s="64">
        <f>(P26/Q26*100)-100</f>
        <v>-68.9816256617876</v>
      </c>
      <c r="U26" s="76">
        <v>3211</v>
      </c>
      <c r="V26" s="14">
        <f>P26/O26</f>
        <v>166</v>
      </c>
      <c r="W26" s="74">
        <f>SUM(U26,P26)</f>
        <v>4207</v>
      </c>
      <c r="X26" s="74">
        <v>640</v>
      </c>
      <c r="Y26" s="75">
        <f>SUM(X26,R26)</f>
        <v>827</v>
      </c>
    </row>
    <row r="27" spans="1:25" ht="12.75">
      <c r="A27" s="72">
        <v>14</v>
      </c>
      <c r="B27" s="72" t="s">
        <v>52</v>
      </c>
      <c r="C27" s="4" t="s">
        <v>94</v>
      </c>
      <c r="D27" s="4" t="s">
        <v>95</v>
      </c>
      <c r="E27" s="15" t="s">
        <v>46</v>
      </c>
      <c r="F27" s="15" t="s">
        <v>48</v>
      </c>
      <c r="G27" s="37">
        <v>1</v>
      </c>
      <c r="H27" s="37">
        <v>1</v>
      </c>
      <c r="I27" s="91">
        <v>583</v>
      </c>
      <c r="J27" s="91"/>
      <c r="K27" s="98">
        <v>124</v>
      </c>
      <c r="L27" s="98"/>
      <c r="M27" s="64"/>
      <c r="N27" s="14">
        <f>I27/H27</f>
        <v>583</v>
      </c>
      <c r="O27" s="73">
        <v>1</v>
      </c>
      <c r="P27" s="14">
        <v>940</v>
      </c>
      <c r="Q27" s="14"/>
      <c r="R27" s="14">
        <v>204</v>
      </c>
      <c r="S27" s="14"/>
      <c r="T27" s="64"/>
      <c r="U27" s="74">
        <v>127</v>
      </c>
      <c r="V27" s="14">
        <f>P27/O27</f>
        <v>940</v>
      </c>
      <c r="W27" s="74">
        <f>SUM(U27,P27)</f>
        <v>1067</v>
      </c>
      <c r="X27" s="76">
        <v>169</v>
      </c>
      <c r="Y27" s="75">
        <f>SUM(X27,R27)</f>
        <v>373</v>
      </c>
    </row>
    <row r="28" spans="1:25" ht="12.75">
      <c r="A28" s="72">
        <v>15</v>
      </c>
      <c r="B28" s="72">
        <v>13</v>
      </c>
      <c r="C28" s="89" t="s">
        <v>83</v>
      </c>
      <c r="D28" s="89" t="s">
        <v>84</v>
      </c>
      <c r="E28" s="15" t="s">
        <v>46</v>
      </c>
      <c r="F28" s="15" t="s">
        <v>85</v>
      </c>
      <c r="G28" s="37">
        <v>2</v>
      </c>
      <c r="H28" s="37">
        <v>8</v>
      </c>
      <c r="I28" s="24">
        <v>553</v>
      </c>
      <c r="J28" s="24">
        <v>1124</v>
      </c>
      <c r="K28" s="14">
        <v>95</v>
      </c>
      <c r="L28" s="14">
        <v>190</v>
      </c>
      <c r="M28" s="64">
        <f>(I28/J28*100)-100</f>
        <v>-50.80071174377224</v>
      </c>
      <c r="N28" s="14">
        <f>I28/H28</f>
        <v>69.125</v>
      </c>
      <c r="O28" s="73">
        <v>8</v>
      </c>
      <c r="P28" s="14">
        <v>816</v>
      </c>
      <c r="Q28" s="14">
        <v>1585</v>
      </c>
      <c r="R28" s="14">
        <v>147</v>
      </c>
      <c r="S28" s="14">
        <v>286</v>
      </c>
      <c r="T28" s="64">
        <f>(P28/Q28*100)-100</f>
        <v>-48.517350157728714</v>
      </c>
      <c r="U28" s="74">
        <v>1585</v>
      </c>
      <c r="V28" s="14">
        <f>P28/O28</f>
        <v>102</v>
      </c>
      <c r="W28" s="74">
        <f>SUM(U28,P28)</f>
        <v>2401</v>
      </c>
      <c r="X28" s="76">
        <v>286</v>
      </c>
      <c r="Y28" s="75">
        <f>SUM(X28,R28)</f>
        <v>433</v>
      </c>
    </row>
    <row r="29" spans="1:25" ht="12.75">
      <c r="A29" s="72">
        <v>16</v>
      </c>
      <c r="B29" s="72">
        <v>11</v>
      </c>
      <c r="C29" s="4" t="s">
        <v>69</v>
      </c>
      <c r="D29" s="4" t="s">
        <v>70</v>
      </c>
      <c r="E29" s="15" t="s">
        <v>71</v>
      </c>
      <c r="F29" s="15" t="s">
        <v>48</v>
      </c>
      <c r="G29" s="37">
        <v>4</v>
      </c>
      <c r="H29" s="37">
        <v>9</v>
      </c>
      <c r="I29" s="24">
        <v>352</v>
      </c>
      <c r="J29" s="24">
        <v>1875</v>
      </c>
      <c r="K29" s="99">
        <v>61</v>
      </c>
      <c r="L29" s="99">
        <v>336</v>
      </c>
      <c r="M29" s="64">
        <f>(I29/J29*100)-100</f>
        <v>-81.22666666666666</v>
      </c>
      <c r="N29" s="14">
        <f>I29/H29</f>
        <v>39.111111111111114</v>
      </c>
      <c r="O29" s="73">
        <v>9</v>
      </c>
      <c r="P29" s="22">
        <v>717</v>
      </c>
      <c r="Q29" s="22">
        <v>2835</v>
      </c>
      <c r="R29" s="22">
        <v>150</v>
      </c>
      <c r="S29" s="22">
        <v>553</v>
      </c>
      <c r="T29" s="64">
        <f>(P29/Q29*100)-100</f>
        <v>-74.70899470899471</v>
      </c>
      <c r="U29" s="74">
        <v>16508</v>
      </c>
      <c r="V29" s="14">
        <f>P29/O29</f>
        <v>79.66666666666667</v>
      </c>
      <c r="W29" s="74">
        <f>SUM(U29,P29)</f>
        <v>17225</v>
      </c>
      <c r="X29" s="76">
        <v>3562</v>
      </c>
      <c r="Y29" s="75">
        <f>SUM(X29,R29)</f>
        <v>3712</v>
      </c>
    </row>
    <row r="30" spans="1:25" ht="12.75">
      <c r="A30" s="72">
        <v>17</v>
      </c>
      <c r="B30" s="72">
        <v>14</v>
      </c>
      <c r="C30" s="4" t="s">
        <v>58</v>
      </c>
      <c r="D30" s="4" t="s">
        <v>59</v>
      </c>
      <c r="E30" s="15" t="s">
        <v>46</v>
      </c>
      <c r="F30" s="15" t="s">
        <v>47</v>
      </c>
      <c r="G30" s="37">
        <v>9</v>
      </c>
      <c r="H30" s="37">
        <v>2</v>
      </c>
      <c r="I30" s="91">
        <v>524</v>
      </c>
      <c r="J30" s="91">
        <v>836</v>
      </c>
      <c r="K30" s="98">
        <v>92</v>
      </c>
      <c r="L30" s="98">
        <v>148</v>
      </c>
      <c r="M30" s="64">
        <f>(I30/J30*100)-100</f>
        <v>-37.32057416267942</v>
      </c>
      <c r="N30" s="14">
        <f>I30/H30</f>
        <v>262</v>
      </c>
      <c r="O30" s="73">
        <v>2</v>
      </c>
      <c r="P30" s="22">
        <v>697</v>
      </c>
      <c r="Q30" s="22">
        <v>1179</v>
      </c>
      <c r="R30" s="22">
        <v>127</v>
      </c>
      <c r="S30" s="22">
        <v>218</v>
      </c>
      <c r="T30" s="64">
        <f>(P30/Q30*100)-100</f>
        <v>-40.88210347752332</v>
      </c>
      <c r="U30" s="74">
        <v>17539</v>
      </c>
      <c r="V30" s="14">
        <f>P30/O30</f>
        <v>348.5</v>
      </c>
      <c r="W30" s="74">
        <f>SUM(U30,P30)</f>
        <v>18236</v>
      </c>
      <c r="X30" s="74">
        <v>3229</v>
      </c>
      <c r="Y30" s="75">
        <f>SUM(X30,R30)</f>
        <v>3356</v>
      </c>
    </row>
    <row r="31" spans="1:25" ht="12.75">
      <c r="A31" s="72">
        <v>18</v>
      </c>
      <c r="B31" s="72">
        <v>15</v>
      </c>
      <c r="C31" s="93" t="s">
        <v>67</v>
      </c>
      <c r="D31" s="4" t="s">
        <v>68</v>
      </c>
      <c r="E31" s="15" t="s">
        <v>46</v>
      </c>
      <c r="F31" s="15" t="s">
        <v>47</v>
      </c>
      <c r="G31" s="37">
        <v>4</v>
      </c>
      <c r="H31" s="37">
        <v>4</v>
      </c>
      <c r="I31" s="24">
        <v>418</v>
      </c>
      <c r="J31" s="24">
        <v>780</v>
      </c>
      <c r="K31" s="24">
        <v>80</v>
      </c>
      <c r="L31" s="24">
        <v>158</v>
      </c>
      <c r="M31" s="64">
        <f>(I31/J31*100)-100</f>
        <v>-46.41025641025641</v>
      </c>
      <c r="N31" s="14">
        <f>I31/H31</f>
        <v>104.5</v>
      </c>
      <c r="O31" s="38">
        <v>4</v>
      </c>
      <c r="P31" s="14">
        <v>466</v>
      </c>
      <c r="Q31" s="14">
        <v>1145</v>
      </c>
      <c r="R31" s="14">
        <v>93</v>
      </c>
      <c r="S31" s="14">
        <v>232</v>
      </c>
      <c r="T31" s="64">
        <f>(P31/Q31*100)-100</f>
        <v>-59.301310043668124</v>
      </c>
      <c r="U31" s="90">
        <v>9868</v>
      </c>
      <c r="V31" s="14">
        <f>P31/O31</f>
        <v>116.5</v>
      </c>
      <c r="W31" s="74">
        <f>SUM(U31,P31)</f>
        <v>10334</v>
      </c>
      <c r="X31" s="74">
        <v>2066</v>
      </c>
      <c r="Y31" s="75">
        <f>SUM(X31,R31)</f>
        <v>2159</v>
      </c>
    </row>
    <row r="32" spans="1:25" ht="12.75">
      <c r="A32" s="72">
        <v>19</v>
      </c>
      <c r="B32" s="72">
        <v>17</v>
      </c>
      <c r="C32" s="4" t="s">
        <v>79</v>
      </c>
      <c r="D32" s="4" t="s">
        <v>80</v>
      </c>
      <c r="E32" s="15" t="s">
        <v>46</v>
      </c>
      <c r="F32" s="15" t="s">
        <v>47</v>
      </c>
      <c r="G32" s="37">
        <v>3</v>
      </c>
      <c r="H32" s="37">
        <v>1</v>
      </c>
      <c r="I32" s="14">
        <v>317</v>
      </c>
      <c r="J32" s="14">
        <v>672</v>
      </c>
      <c r="K32" s="92">
        <v>68</v>
      </c>
      <c r="L32" s="92">
        <v>148</v>
      </c>
      <c r="M32" s="64">
        <f>(I32/J32*100)-100</f>
        <v>-52.827380952380956</v>
      </c>
      <c r="N32" s="14">
        <f>I32/H32</f>
        <v>317</v>
      </c>
      <c r="O32" s="38">
        <v>1</v>
      </c>
      <c r="P32" s="14">
        <v>457</v>
      </c>
      <c r="Q32" s="14">
        <v>909</v>
      </c>
      <c r="R32" s="14">
        <v>99</v>
      </c>
      <c r="S32" s="14">
        <v>203</v>
      </c>
      <c r="T32" s="64">
        <f>(P32/Q32*100)-100</f>
        <v>-49.72497249724972</v>
      </c>
      <c r="U32" s="90">
        <v>1552</v>
      </c>
      <c r="V32" s="14">
        <f>P32/O32</f>
        <v>457</v>
      </c>
      <c r="W32" s="74">
        <f>SUM(U32,P32)</f>
        <v>2009</v>
      </c>
      <c r="X32" s="74">
        <v>456</v>
      </c>
      <c r="Y32" s="75">
        <f>SUM(X32,R32)</f>
        <v>555</v>
      </c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73"/>
      <c r="P33" s="14"/>
      <c r="Q33" s="14"/>
      <c r="R33" s="14"/>
      <c r="S33" s="14"/>
      <c r="T33" s="64"/>
      <c r="U33" s="84"/>
      <c r="V33" s="14"/>
      <c r="W33" s="74"/>
      <c r="X33" s="84"/>
      <c r="Y33" s="75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171</v>
      </c>
      <c r="I34" s="31">
        <f>SUM(I14:I33)</f>
        <v>208881</v>
      </c>
      <c r="J34" s="31">
        <v>232940</v>
      </c>
      <c r="K34" s="31">
        <f>SUM(K14:K33)</f>
        <v>37113</v>
      </c>
      <c r="L34" s="31">
        <v>44683</v>
      </c>
      <c r="M34" s="68">
        <f>(I34/J34*100)-100</f>
        <v>-10.32841074954925</v>
      </c>
      <c r="N34" s="32">
        <f>I34/H34</f>
        <v>1221.5263157894738</v>
      </c>
      <c r="O34" s="34">
        <f>SUM(O14:O33)</f>
        <v>171</v>
      </c>
      <c r="P34" s="31">
        <f>SUM(P14:P33)</f>
        <v>313561</v>
      </c>
      <c r="Q34" s="31">
        <v>348995</v>
      </c>
      <c r="R34" s="31">
        <f>SUM(R14:R33)</f>
        <v>60038</v>
      </c>
      <c r="S34" s="31">
        <v>70166</v>
      </c>
      <c r="T34" s="68">
        <f>(P34/Q34*100)-100</f>
        <v>-10.153154056648376</v>
      </c>
      <c r="U34" s="31">
        <f>SUM(U14:U33)</f>
        <v>957650</v>
      </c>
      <c r="V34" s="86">
        <f>P34/O34</f>
        <v>1833.6900584795321</v>
      </c>
      <c r="W34" s="88">
        <f>SUM(U34,P34)</f>
        <v>1271211</v>
      </c>
      <c r="X34" s="87">
        <f>SUM(X14:X33)</f>
        <v>188725</v>
      </c>
      <c r="Y34" s="35">
        <f>SUM(Y14:Y33)</f>
        <v>248763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31 - May</v>
      </c>
      <c r="L4" s="20"/>
      <c r="M4" s="62" t="str">
        <f>'WEEKLY COMPETITIVE REPORT'!M4</f>
        <v>02 - Jun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0.7548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30 - May</v>
      </c>
      <c r="L5" s="7"/>
      <c r="M5" s="63" t="str">
        <f>'WEEKLY COMPETITIVE REPORT'!M5</f>
        <v>05 - Jun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22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41431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HANGOVER 3</v>
      </c>
      <c r="D14" s="4" t="str">
        <f>'WEEKLY COMPETITIVE REPORT'!D14</f>
        <v>PREKROKANA NOČ 3</v>
      </c>
      <c r="E14" s="4" t="str">
        <f>'WEEKLY COMPETITIVE REPORT'!E14</f>
        <v>WB</v>
      </c>
      <c r="F14" s="4" t="str">
        <f>'WEEKLY COMPETITIVE REPORT'!F14</f>
        <v>Blitz</v>
      </c>
      <c r="G14" s="37">
        <f>'WEEKLY COMPETITIVE REPORT'!G14</f>
        <v>1</v>
      </c>
      <c r="H14" s="37">
        <f>'WEEKLY COMPETITIVE REPORT'!H14</f>
        <v>11</v>
      </c>
      <c r="I14" s="14">
        <f>'WEEKLY COMPETITIVE REPORT'!I14/Y4</f>
        <v>154419.71383147853</v>
      </c>
      <c r="J14" s="14">
        <f>'WEEKLY COMPETITIVE REPORT'!J14/Y4</f>
        <v>0</v>
      </c>
      <c r="K14" s="22">
        <f>'WEEKLY COMPETITIVE REPORT'!K14</f>
        <v>20985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14038.155802861684</v>
      </c>
      <c r="O14" s="37">
        <f>'WEEKLY COMPETITIVE REPORT'!O14</f>
        <v>11</v>
      </c>
      <c r="P14" s="14">
        <f>'WEEKLY COMPETITIVE REPORT'!P14/Y4</f>
        <v>240225.2252252252</v>
      </c>
      <c r="Q14" s="14">
        <f>'WEEKLY COMPETITIVE REPORT'!Q14/Y4</f>
        <v>0</v>
      </c>
      <c r="R14" s="22">
        <f>'WEEKLY COMPETITIVE REPORT'!R14</f>
        <v>35228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0</v>
      </c>
      <c r="V14" s="14">
        <f aca="true" t="shared" si="1" ref="V14:V20">P14/O14</f>
        <v>21838.656838656836</v>
      </c>
      <c r="W14" s="25">
        <f aca="true" t="shared" si="2" ref="W14:W20">P14+U14</f>
        <v>240225.2252252252</v>
      </c>
      <c r="X14" s="22">
        <f>'WEEKLY COMPETITIVE REPORT'!X14</f>
        <v>0</v>
      </c>
      <c r="Y14" s="56">
        <f>'WEEKLY COMPETITIVE REPORT'!Y14</f>
        <v>35228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FAST AND FURIOUS 6</v>
      </c>
      <c r="D15" s="4" t="str">
        <f>'WEEKLY COMPETITIVE REPORT'!D15</f>
        <v>HITRI IN DRZNI 6</v>
      </c>
      <c r="E15" s="4" t="str">
        <f>'WEEKLY COMPETITIVE REPORT'!E15</f>
        <v>UNI</v>
      </c>
      <c r="F15" s="4" t="str">
        <f>'WEEKLY COMPETITIVE REPORT'!F15</f>
        <v>Karantanija</v>
      </c>
      <c r="G15" s="37">
        <f>'WEEKLY COMPETITIVE REPORT'!G15</f>
        <v>2</v>
      </c>
      <c r="H15" s="37">
        <f>'WEEKLY COMPETITIVE REPORT'!H15</f>
        <v>11</v>
      </c>
      <c r="I15" s="14">
        <f>'WEEKLY COMPETITIVE REPORT'!I15/Y4</f>
        <v>76111.55272919979</v>
      </c>
      <c r="J15" s="14">
        <f>'WEEKLY COMPETITIVE REPORT'!J15/Y4</f>
        <v>173406.200317965</v>
      </c>
      <c r="K15" s="22">
        <f>'WEEKLY COMPETITIVE REPORT'!K15</f>
        <v>10075</v>
      </c>
      <c r="L15" s="22">
        <f>'WEEKLY COMPETITIVE REPORT'!L15</f>
        <v>22818</v>
      </c>
      <c r="M15" s="64">
        <f>'WEEKLY COMPETITIVE REPORT'!M15</f>
        <v>-56.107940437170996</v>
      </c>
      <c r="N15" s="14">
        <f t="shared" si="0"/>
        <v>6919.23206629089</v>
      </c>
      <c r="O15" s="37">
        <f>'WEEKLY COMPETITIVE REPORT'!O15</f>
        <v>11</v>
      </c>
      <c r="P15" s="14">
        <f>'WEEKLY COMPETITIVE REPORT'!P15/Y4</f>
        <v>105487.54636989931</v>
      </c>
      <c r="Q15" s="14">
        <f>'WEEKLY COMPETITIVE REPORT'!Q15/Y4</f>
        <v>248272.3900370959</v>
      </c>
      <c r="R15" s="22">
        <f>'WEEKLY COMPETITIVE REPORT'!R15</f>
        <v>15035</v>
      </c>
      <c r="S15" s="22">
        <f>'WEEKLY COMPETITIVE REPORT'!S15</f>
        <v>35288</v>
      </c>
      <c r="T15" s="64">
        <f>'WEEKLY COMPETITIVE REPORT'!T15</f>
        <v>-57.51136630451023</v>
      </c>
      <c r="U15" s="14">
        <f>'WEEKLY COMPETITIVE REPORT'!U15/Y4</f>
        <v>266626.9210386857</v>
      </c>
      <c r="V15" s="14">
        <f t="shared" si="1"/>
        <v>9589.77694271812</v>
      </c>
      <c r="W15" s="25">
        <f t="shared" si="2"/>
        <v>372114.467408585</v>
      </c>
      <c r="X15" s="22">
        <f>'WEEKLY COMPETITIVE REPORT'!X15</f>
        <v>38664</v>
      </c>
      <c r="Y15" s="56">
        <f>'WEEKLY COMPETITIVE REPORT'!Y15</f>
        <v>53699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GREAT GATSBY</v>
      </c>
      <c r="D16" s="4" t="str">
        <f>'WEEKLY COMPETITIVE REPORT'!D16</f>
        <v>VELIKI GATSBY</v>
      </c>
      <c r="E16" s="4" t="str">
        <f>'WEEKLY COMPETITIVE REPORT'!E16</f>
        <v>IND</v>
      </c>
      <c r="F16" s="4" t="str">
        <f>'WEEKLY COMPETITIVE REPORT'!F16</f>
        <v>Blitz</v>
      </c>
      <c r="G16" s="37">
        <f>'WEEKLY COMPETITIVE REPORT'!G16</f>
        <v>3</v>
      </c>
      <c r="H16" s="37">
        <f>'WEEKLY COMPETITIVE REPORT'!H16</f>
        <v>10</v>
      </c>
      <c r="I16" s="14">
        <f>'WEEKLY COMPETITIVE REPORT'!I16/Y4</f>
        <v>14595.919448860624</v>
      </c>
      <c r="J16" s="14">
        <f>'WEEKLY COMPETITIVE REPORT'!J16/Y4</f>
        <v>27881.55802861685</v>
      </c>
      <c r="K16" s="22">
        <f>'WEEKLY COMPETITIVE REPORT'!K16</f>
        <v>1695</v>
      </c>
      <c r="L16" s="22">
        <f>'WEEKLY COMPETITIVE REPORT'!L16</f>
        <v>3181</v>
      </c>
      <c r="M16" s="64">
        <f>'WEEKLY COMPETITIVE REPORT'!M16</f>
        <v>-47.650273224043715</v>
      </c>
      <c r="N16" s="14">
        <f t="shared" si="0"/>
        <v>1459.5919448860625</v>
      </c>
      <c r="O16" s="37">
        <f>'WEEKLY COMPETITIVE REPORT'!O16</f>
        <v>10</v>
      </c>
      <c r="P16" s="14">
        <f>'WEEKLY COMPETITIVE REPORT'!P16/Y4</f>
        <v>23757.28669846317</v>
      </c>
      <c r="Q16" s="14">
        <f>'WEEKLY COMPETITIVE REPORT'!Q16/Y4</f>
        <v>42152.88818229995</v>
      </c>
      <c r="R16" s="22">
        <f>'WEEKLY COMPETITIVE REPORT'!R16</f>
        <v>2963</v>
      </c>
      <c r="S16" s="22">
        <f>'WEEKLY COMPETITIVE REPORT'!S16</f>
        <v>5166</v>
      </c>
      <c r="T16" s="64">
        <f>'WEEKLY COMPETITIVE REPORT'!T16</f>
        <v>-43.64019235000157</v>
      </c>
      <c r="U16" s="14">
        <f>'WEEKLY COMPETITIVE REPORT'!U16/Y4</f>
        <v>89960.25437201907</v>
      </c>
      <c r="V16" s="14">
        <f t="shared" si="1"/>
        <v>2375.7286698463167</v>
      </c>
      <c r="W16" s="25">
        <f t="shared" si="2"/>
        <v>113717.54107048224</v>
      </c>
      <c r="X16" s="22">
        <f>'WEEKLY COMPETITIVE REPORT'!X16</f>
        <v>11412</v>
      </c>
      <c r="Y16" s="56">
        <f>'WEEKLY COMPETITIVE REPORT'!Y16</f>
        <v>14375</v>
      </c>
    </row>
    <row r="17" spans="1:25" ht="12.75">
      <c r="A17" s="50">
        <v>4</v>
      </c>
      <c r="B17" s="4">
        <f>'WEEKLY COMPETITIVE REPORT'!B17</f>
        <v>3</v>
      </c>
      <c r="C17" s="4" t="str">
        <f>'WEEKLY COMPETITIVE REPORT'!C17</f>
        <v>STAR TREK INTO DARKNES</v>
      </c>
      <c r="D17" s="4" t="str">
        <f>'WEEKLY COMPETITIVE REPORT'!D17</f>
        <v>ZVEZDNE STEZE V TEMO</v>
      </c>
      <c r="E17" s="4" t="str">
        <f>'WEEKLY COMPETITIVE REPORT'!E17</f>
        <v>PAR</v>
      </c>
      <c r="F17" s="4" t="str">
        <f>'WEEKLY COMPETITIVE REPORT'!F17</f>
        <v>Karantanija</v>
      </c>
      <c r="G17" s="37">
        <f>'WEEKLY COMPETITIVE REPORT'!G17</f>
        <v>3</v>
      </c>
      <c r="H17" s="37">
        <f>'WEEKLY COMPETITIVE REPORT'!H17</f>
        <v>16</v>
      </c>
      <c r="I17" s="14">
        <f>'WEEKLY COMPETITIVE REPORT'!I17/Y4</f>
        <v>9279.279279279279</v>
      </c>
      <c r="J17" s="14">
        <f>'WEEKLY COMPETITIVE REPORT'!J17/Y4</f>
        <v>13465.818759936406</v>
      </c>
      <c r="K17" s="22">
        <f>'WEEKLY COMPETITIVE REPORT'!K17</f>
        <v>1208</v>
      </c>
      <c r="L17" s="22">
        <f>'WEEKLY COMPETITIVE REPORT'!L17</f>
        <v>1593</v>
      </c>
      <c r="M17" s="64">
        <f>'WEEKLY COMPETITIVE REPORT'!M17</f>
        <v>-31.09012199921291</v>
      </c>
      <c r="N17" s="14">
        <f t="shared" si="0"/>
        <v>579.9549549549549</v>
      </c>
      <c r="O17" s="37">
        <f>'WEEKLY COMPETITIVE REPORT'!O17</f>
        <v>16</v>
      </c>
      <c r="P17" s="14">
        <f>'WEEKLY COMPETITIVE REPORT'!P17/Y4</f>
        <v>13370.429252782193</v>
      </c>
      <c r="Q17" s="14">
        <f>'WEEKLY COMPETITIVE REPORT'!Q17/Y4</f>
        <v>20471.64811870694</v>
      </c>
      <c r="R17" s="22">
        <f>'WEEKLY COMPETITIVE REPORT'!R17</f>
        <v>1877</v>
      </c>
      <c r="S17" s="22">
        <f>'WEEKLY COMPETITIVE REPORT'!S17</f>
        <v>2703</v>
      </c>
      <c r="T17" s="64">
        <f>'WEEKLY COMPETITIVE REPORT'!T17</f>
        <v>-34.688066269738556</v>
      </c>
      <c r="U17" s="14">
        <f>'WEEKLY COMPETITIVE REPORT'!U17/Y4</f>
        <v>66040.01059883412</v>
      </c>
      <c r="V17" s="14">
        <f t="shared" si="1"/>
        <v>835.651828298887</v>
      </c>
      <c r="W17" s="25">
        <f t="shared" si="2"/>
        <v>79410.43985161632</v>
      </c>
      <c r="X17" s="22">
        <f>'WEEKLY COMPETITIVE REPORT'!X17</f>
        <v>10058</v>
      </c>
      <c r="Y17" s="56">
        <f>'WEEKLY COMPETITIVE REPORT'!Y17</f>
        <v>11935</v>
      </c>
    </row>
    <row r="18" spans="1:25" ht="13.5" customHeight="1">
      <c r="A18" s="50">
        <v>5</v>
      </c>
      <c r="B18" s="4" t="str">
        <f>'WEEKLY COMPETITIVE REPORT'!B18</f>
        <v>New</v>
      </c>
      <c r="C18" s="4" t="str">
        <f>'WEEKLY COMPETITIVE REPORT'!C18</f>
        <v>ARBITRAGE</v>
      </c>
      <c r="D18" s="4" t="str">
        <f>'WEEKLY COMPETITIVE REPORT'!D18</f>
        <v>ARBITRAŽA</v>
      </c>
      <c r="E18" s="4" t="str">
        <f>'WEEKLY COMPETITIVE REPORT'!E18</f>
        <v>IND</v>
      </c>
      <c r="F18" s="4" t="str">
        <f>'WEEKLY COMPETITIVE REPORT'!F18</f>
        <v>FIVIA</v>
      </c>
      <c r="G18" s="37">
        <f>'WEEKLY COMPETITIVE REPORT'!G18</f>
        <v>1</v>
      </c>
      <c r="H18" s="37">
        <f>'WEEKLY COMPETITIVE REPORT'!H18</f>
        <v>7</v>
      </c>
      <c r="I18" s="14">
        <f>'WEEKLY COMPETITIVE REPORT'!I18/Y4</f>
        <v>3464.493905670376</v>
      </c>
      <c r="J18" s="14">
        <f>'WEEKLY COMPETITIVE REPORT'!J18/Y4</f>
        <v>0</v>
      </c>
      <c r="K18" s="22">
        <f>'WEEKLY COMPETITIVE REPORT'!K18</f>
        <v>459</v>
      </c>
      <c r="L18" s="22">
        <f>'WEEKLY COMPETITIVE REPORT'!L18</f>
        <v>0</v>
      </c>
      <c r="M18" s="64">
        <f>'WEEKLY COMPETITIVE REPORT'!M18</f>
        <v>0</v>
      </c>
      <c r="N18" s="14">
        <f t="shared" si="0"/>
        <v>494.92770081005375</v>
      </c>
      <c r="O18" s="37">
        <f>'WEEKLY COMPETITIVE REPORT'!O18</f>
        <v>7</v>
      </c>
      <c r="P18" s="14">
        <f>'WEEKLY COMPETITIVE REPORT'!P18/Y4</f>
        <v>5434.552199258082</v>
      </c>
      <c r="Q18" s="14">
        <f>'WEEKLY COMPETITIVE REPORT'!Q18/Y4</f>
        <v>0</v>
      </c>
      <c r="R18" s="22">
        <f>'WEEKLY COMPETITIVE REPORT'!R18</f>
        <v>821</v>
      </c>
      <c r="S18" s="22">
        <f>'WEEKLY COMPETITIVE REPORT'!S18</f>
        <v>0</v>
      </c>
      <c r="T18" s="64">
        <f>'WEEKLY COMPETITIVE REPORT'!T18</f>
        <v>0</v>
      </c>
      <c r="U18" s="14">
        <f>'WEEKLY COMPETITIVE REPORT'!U18/Y4</f>
        <v>0</v>
      </c>
      <c r="V18" s="14">
        <f t="shared" si="1"/>
        <v>776.3645998940117</v>
      </c>
      <c r="W18" s="25">
        <f t="shared" si="2"/>
        <v>5434.552199258082</v>
      </c>
      <c r="X18" s="22">
        <f>'WEEKLY COMPETITIVE REPORT'!X18</f>
        <v>0</v>
      </c>
      <c r="Y18" s="56">
        <f>'WEEKLY COMPETITIVE REPORT'!Y18</f>
        <v>821</v>
      </c>
    </row>
    <row r="19" spans="1:25" ht="12.75">
      <c r="A19" s="50">
        <v>6</v>
      </c>
      <c r="B19" s="4">
        <f>'WEEKLY COMPETITIVE REPORT'!B19</f>
        <v>5</v>
      </c>
      <c r="C19" s="4" t="str">
        <f>'WEEKLY COMPETITIVE REPORT'!C19</f>
        <v>THE CROODS</v>
      </c>
      <c r="D19" s="4" t="str">
        <f>'WEEKLY COMPETITIVE REPORT'!D19</f>
        <v>KRUDOVI</v>
      </c>
      <c r="E19" s="4" t="str">
        <f>'WEEKLY COMPETITIVE REPORT'!E19</f>
        <v>FOX</v>
      </c>
      <c r="F19" s="4" t="str">
        <f>'WEEKLY COMPETITIVE REPORT'!F19</f>
        <v>Blitz</v>
      </c>
      <c r="G19" s="37">
        <f>'WEEKLY COMPETITIVE REPORT'!G19</f>
        <v>10</v>
      </c>
      <c r="H19" s="37">
        <f>'WEEKLY COMPETITIVE REPORT'!H19</f>
        <v>23</v>
      </c>
      <c r="I19" s="14">
        <f>'WEEKLY COMPETITIVE REPORT'!I19/Y4</f>
        <v>4088.500264970853</v>
      </c>
      <c r="J19" s="14">
        <f>'WEEKLY COMPETITIVE REPORT'!J19/Y4</f>
        <v>8867.24960254372</v>
      </c>
      <c r="K19" s="22">
        <f>'WEEKLY COMPETITIVE REPORT'!K19</f>
        <v>622</v>
      </c>
      <c r="L19" s="22">
        <f>'WEEKLY COMPETITIVE REPORT'!L19</f>
        <v>1336</v>
      </c>
      <c r="M19" s="64">
        <f>'WEEKLY COMPETITIVE REPORT'!M19</f>
        <v>-53.8921261018975</v>
      </c>
      <c r="N19" s="14">
        <f t="shared" si="0"/>
        <v>177.76088108568928</v>
      </c>
      <c r="O19" s="37">
        <f>'WEEKLY COMPETITIVE REPORT'!O19</f>
        <v>23</v>
      </c>
      <c r="P19" s="14">
        <f>'WEEKLY COMPETITIVE REPORT'!P19/Y4</f>
        <v>4868.839427662957</v>
      </c>
      <c r="Q19" s="14">
        <f>'WEEKLY COMPETITIVE REPORT'!Q19/Y4</f>
        <v>10287.493375728669</v>
      </c>
      <c r="R19" s="22">
        <f>'WEEKLY COMPETITIVE REPORT'!R19</f>
        <v>764</v>
      </c>
      <c r="S19" s="22">
        <f>'WEEKLY COMPETITIVE REPORT'!S19</f>
        <v>1607</v>
      </c>
      <c r="T19" s="64">
        <f>'WEEKLY COMPETITIVE REPORT'!T19</f>
        <v>-52.672247263361236</v>
      </c>
      <c r="U19" s="14">
        <f>'WEEKLY COMPETITIVE REPORT'!U19/Y4</f>
        <v>337056.1738208797</v>
      </c>
      <c r="V19" s="14">
        <f t="shared" si="1"/>
        <v>211.68867076795465</v>
      </c>
      <c r="W19" s="25">
        <f t="shared" si="2"/>
        <v>341925.0132485427</v>
      </c>
      <c r="X19" s="22">
        <f>'WEEKLY COMPETITIVE REPORT'!X19</f>
        <v>50140</v>
      </c>
      <c r="Y19" s="56">
        <f>'WEEKLY COMPETITIVE REPORT'!Y19</f>
        <v>50904</v>
      </c>
    </row>
    <row r="20" spans="1:25" ht="12.75">
      <c r="A20" s="51">
        <v>7</v>
      </c>
      <c r="B20" s="4">
        <f>'WEEKLY COMPETITIVE REPORT'!B20</f>
        <v>6</v>
      </c>
      <c r="C20" s="4" t="str">
        <f>'WEEKLY COMPETITIVE REPORT'!C20</f>
        <v>VAJE V OBJEMU</v>
      </c>
      <c r="D20" s="4" t="str">
        <f>'WEEKLY COMPETITIVE REPORT'!D20</f>
        <v>VAJE V OBJEMU</v>
      </c>
      <c r="E20" s="4" t="str">
        <f>'WEEKLY COMPETITIVE REPORT'!E20</f>
        <v>DOMES</v>
      </c>
      <c r="F20" s="4" t="str">
        <f>'WEEKLY COMPETITIVE REPORT'!F20</f>
        <v>Cinemania</v>
      </c>
      <c r="G20" s="37">
        <f>'WEEKLY COMPETITIVE REPORT'!G20</f>
        <v>3</v>
      </c>
      <c r="H20" s="37">
        <f>'WEEKLY COMPETITIVE REPORT'!H20</f>
        <v>10</v>
      </c>
      <c r="I20" s="14">
        <f>'WEEKLY COMPETITIVE REPORT'!I20/Y4</f>
        <v>3163.751987281399</v>
      </c>
      <c r="J20" s="14">
        <f>'WEEKLY COMPETITIVE REPORT'!J20/Y4</f>
        <v>4193.163751987281</v>
      </c>
      <c r="K20" s="22">
        <f>'WEEKLY COMPETITIVE REPORT'!K20</f>
        <v>447</v>
      </c>
      <c r="L20" s="22">
        <f>'WEEKLY COMPETITIVE REPORT'!L20</f>
        <v>600</v>
      </c>
      <c r="M20" s="64">
        <f>'WEEKLY COMPETITIVE REPORT'!M20</f>
        <v>-24.549763033175353</v>
      </c>
      <c r="N20" s="14">
        <f t="shared" si="0"/>
        <v>316.37519872813994</v>
      </c>
      <c r="O20" s="37">
        <f>'WEEKLY COMPETITIVE REPORT'!O20</f>
        <v>10</v>
      </c>
      <c r="P20" s="14">
        <f>'WEEKLY COMPETITIVE REPORT'!P20/Y4</f>
        <v>4634.340222575516</v>
      </c>
      <c r="Q20" s="14">
        <f>'WEEKLY COMPETITIVE REPORT'!Q20/Y4</f>
        <v>7186.009538950715</v>
      </c>
      <c r="R20" s="22">
        <f>'WEEKLY COMPETITIVE REPORT'!R20</f>
        <v>702</v>
      </c>
      <c r="S20" s="22">
        <f>'WEEKLY COMPETITIVE REPORT'!S20</f>
        <v>1199</v>
      </c>
      <c r="T20" s="64">
        <f>'WEEKLY COMPETITIVE REPORT'!T20</f>
        <v>-35.508849557522126</v>
      </c>
      <c r="U20" s="14">
        <f>'WEEKLY COMPETITIVE REPORT'!U20/Y4</f>
        <v>13390.302066772654</v>
      </c>
      <c r="V20" s="14">
        <f t="shared" si="1"/>
        <v>463.43402225755165</v>
      </c>
      <c r="W20" s="25">
        <f t="shared" si="2"/>
        <v>18024.642289348172</v>
      </c>
      <c r="X20" s="22">
        <f>'WEEKLY COMPETITIVE REPORT'!X20</f>
        <v>2693</v>
      </c>
      <c r="Y20" s="56">
        <f>'WEEKLY COMPETITIVE REPORT'!Y20</f>
        <v>3395</v>
      </c>
    </row>
    <row r="21" spans="1:25" ht="12.75">
      <c r="A21" s="50">
        <v>8</v>
      </c>
      <c r="B21" s="4">
        <f>'WEEKLY COMPETITIVE REPORT'!B21</f>
        <v>8</v>
      </c>
      <c r="C21" s="4" t="str">
        <f>'WEEKLY COMPETITIVE REPORT'!C21</f>
        <v>BIG WEDDING</v>
      </c>
      <c r="D21" s="4" t="str">
        <f>'WEEKLY COMPETITIVE REPORT'!D21</f>
        <v>VELIKA POROKA</v>
      </c>
      <c r="E21" s="4" t="str">
        <f>'WEEKLY COMPETITIVE REPORT'!E21</f>
        <v>IND</v>
      </c>
      <c r="F21" s="4" t="str">
        <f>'WEEKLY COMPETITIVE REPORT'!F21</f>
        <v>Blitz</v>
      </c>
      <c r="G21" s="37">
        <f>'WEEKLY COMPETITIVE REPORT'!G21</f>
        <v>5</v>
      </c>
      <c r="H21" s="37">
        <f>'WEEKLY COMPETITIVE REPORT'!H21</f>
        <v>9</v>
      </c>
      <c r="I21" s="14">
        <f>'WEEKLY COMPETITIVE REPORT'!I21/Y4</f>
        <v>1838.8977212506625</v>
      </c>
      <c r="J21" s="14">
        <f>'WEEKLY COMPETITIVE REPORT'!J21/Y4</f>
        <v>4776.099629040806</v>
      </c>
      <c r="K21" s="22">
        <f>'WEEKLY COMPETITIVE REPORT'!K21</f>
        <v>263</v>
      </c>
      <c r="L21" s="22">
        <f>'WEEKLY COMPETITIVE REPORT'!L21</f>
        <v>649</v>
      </c>
      <c r="M21" s="64">
        <f>'WEEKLY COMPETITIVE REPORT'!M21</f>
        <v>-61.49791955617198</v>
      </c>
      <c r="N21" s="14">
        <f aca="true" t="shared" si="3" ref="N21:N33">I21/H21</f>
        <v>204.3219690278514</v>
      </c>
      <c r="O21" s="37">
        <f>'WEEKLY COMPETITIVE REPORT'!O21</f>
        <v>9</v>
      </c>
      <c r="P21" s="14">
        <f>'WEEKLY COMPETITIVE REPORT'!P21/Y4</f>
        <v>2794.1176470588234</v>
      </c>
      <c r="Q21" s="14">
        <f>'WEEKLY COMPETITIVE REPORT'!Q21/Y4</f>
        <v>6654.74297827239</v>
      </c>
      <c r="R21" s="22">
        <f>'WEEKLY COMPETITIVE REPORT'!R21</f>
        <v>430</v>
      </c>
      <c r="S21" s="22">
        <f>'WEEKLY COMPETITIVE REPORT'!S21</f>
        <v>983</v>
      </c>
      <c r="T21" s="64">
        <f>'WEEKLY COMPETITIVE REPORT'!T21</f>
        <v>-58.01313955803305</v>
      </c>
      <c r="U21" s="14">
        <f>'WEEKLY COMPETITIVE REPORT'!U21/Y4</f>
        <v>66304.98145204027</v>
      </c>
      <c r="V21" s="14">
        <f aca="true" t="shared" si="4" ref="V21:V33">P21/O21</f>
        <v>310.45751633986924</v>
      </c>
      <c r="W21" s="25">
        <f aca="true" t="shared" si="5" ref="W21:W33">P21+U21</f>
        <v>69099.0990990991</v>
      </c>
      <c r="X21" s="22">
        <f>'WEEKLY COMPETITIVE REPORT'!X21</f>
        <v>10374</v>
      </c>
      <c r="Y21" s="56">
        <f>'WEEKLY COMPETITIVE REPORT'!Y21</f>
        <v>10804</v>
      </c>
    </row>
    <row r="22" spans="1:25" ht="12.75">
      <c r="A22" s="50">
        <v>9</v>
      </c>
      <c r="B22" s="4">
        <f>'WEEKLY COMPETITIVE REPORT'!B22</f>
        <v>4</v>
      </c>
      <c r="C22" s="4" t="str">
        <f>'WEEKLY COMPETITIVE REPORT'!C22</f>
        <v>ZAMBEZIA</v>
      </c>
      <c r="D22" s="4" t="str">
        <f>'WEEKLY COMPETITIVE REPORT'!D22</f>
        <v>ZAMBEZIJA</v>
      </c>
      <c r="E22" s="4" t="str">
        <f>'WEEKLY COMPETITIVE REPORT'!E22</f>
        <v>IND</v>
      </c>
      <c r="F22" s="4" t="str">
        <f>'WEEKLY COMPETITIVE REPORT'!F22</f>
        <v>Blitz</v>
      </c>
      <c r="G22" s="37">
        <f>'WEEKLY COMPETITIVE REPORT'!G22</f>
        <v>7</v>
      </c>
      <c r="H22" s="37">
        <f>'WEEKLY COMPETITIVE REPORT'!H22</f>
        <v>9</v>
      </c>
      <c r="I22" s="14">
        <f>'WEEKLY COMPETITIVE REPORT'!I22/Y4</f>
        <v>1770.005299417064</v>
      </c>
      <c r="J22" s="14">
        <f>'WEEKLY COMPETITIVE REPORT'!J22/Y4</f>
        <v>10467.67355590885</v>
      </c>
      <c r="K22" s="22">
        <f>'WEEKLY COMPETITIVE REPORT'!K22</f>
        <v>251</v>
      </c>
      <c r="L22" s="22">
        <f>'WEEKLY COMPETITIVE REPORT'!L22</f>
        <v>1465</v>
      </c>
      <c r="M22" s="64">
        <f>'WEEKLY COMPETITIVE REPORT'!M22</f>
        <v>-83.09074800658144</v>
      </c>
      <c r="N22" s="14">
        <f t="shared" si="3"/>
        <v>196.6672554907849</v>
      </c>
      <c r="O22" s="37">
        <f>'WEEKLY COMPETITIVE REPORT'!O22</f>
        <v>9</v>
      </c>
      <c r="P22" s="14">
        <f>'WEEKLY COMPETITIVE REPORT'!P22/Y4</f>
        <v>2772.9199788023316</v>
      </c>
      <c r="Q22" s="14">
        <f>'WEEKLY COMPETITIVE REPORT'!Q22/Y4</f>
        <v>12186.009538950715</v>
      </c>
      <c r="R22" s="22">
        <f>'WEEKLY COMPETITIVE REPORT'!R22</f>
        <v>439</v>
      </c>
      <c r="S22" s="22">
        <f>'WEEKLY COMPETITIVE REPORT'!S22</f>
        <v>1754</v>
      </c>
      <c r="T22" s="64">
        <f>'WEEKLY COMPETITIVE REPORT'!T22</f>
        <v>-77.24505327245053</v>
      </c>
      <c r="U22" s="14">
        <f>'WEEKLY COMPETITIVE REPORT'!U22/Y4</f>
        <v>90956.54478007418</v>
      </c>
      <c r="V22" s="14">
        <f t="shared" si="4"/>
        <v>308.10221986692574</v>
      </c>
      <c r="W22" s="25">
        <f t="shared" si="5"/>
        <v>93729.46475887651</v>
      </c>
      <c r="X22" s="22">
        <f>'WEEKLY COMPETITIVE REPORT'!X22</f>
        <v>13598</v>
      </c>
      <c r="Y22" s="56">
        <f>'WEEKLY COMPETITIVE REPORT'!Y22</f>
        <v>14037</v>
      </c>
    </row>
    <row r="23" spans="1:25" ht="12.75">
      <c r="A23" s="50">
        <v>10</v>
      </c>
      <c r="B23" s="4">
        <f>'WEEKLY COMPETITIVE REPORT'!B23</f>
        <v>7</v>
      </c>
      <c r="C23" s="4" t="str">
        <f>'WEEKLY COMPETITIVE REPORT'!C23</f>
        <v>IRON MAN 3</v>
      </c>
      <c r="D23" s="4" t="str">
        <f>'WEEKLY COMPETITIVE REPORT'!D23</f>
        <v>IRON MAN 3</v>
      </c>
      <c r="E23" s="4" t="str">
        <f>'WEEKLY COMPETITIVE REPORT'!E23</f>
        <v>BVI</v>
      </c>
      <c r="F23" s="4" t="str">
        <f>'WEEKLY COMPETITIVE REPORT'!F23</f>
        <v>CENEX</v>
      </c>
      <c r="G23" s="37">
        <f>'WEEKLY COMPETITIVE REPORT'!G23</f>
        <v>6</v>
      </c>
      <c r="H23" s="37">
        <f>'WEEKLY COMPETITIVE REPORT'!H23</f>
        <v>16</v>
      </c>
      <c r="I23" s="14">
        <f>'WEEKLY COMPETITIVE REPORT'!I23/Y4</f>
        <v>1388.447270800212</v>
      </c>
      <c r="J23" s="14">
        <f>'WEEKLY COMPETITIVE REPORT'!J23/Y4</f>
        <v>4595.919448860625</v>
      </c>
      <c r="K23" s="22">
        <f>'WEEKLY COMPETITIVE REPORT'!K23</f>
        <v>188</v>
      </c>
      <c r="L23" s="22">
        <f>'WEEKLY COMPETITIVE REPORT'!L23</f>
        <v>599</v>
      </c>
      <c r="M23" s="64">
        <f>'WEEKLY COMPETITIVE REPORT'!M23</f>
        <v>-69.7895647160565</v>
      </c>
      <c r="N23" s="14">
        <f t="shared" si="3"/>
        <v>86.77795442501325</v>
      </c>
      <c r="O23" s="37">
        <f>'WEEKLY COMPETITIVE REPORT'!O23</f>
        <v>16</v>
      </c>
      <c r="P23" s="14">
        <f>'WEEKLY COMPETITIVE REPORT'!P23/Y4</f>
        <v>1978.0074191838896</v>
      </c>
      <c r="Q23" s="14">
        <f>'WEEKLY COMPETITIVE REPORT'!Q23/Y4</f>
        <v>6773.979862215156</v>
      </c>
      <c r="R23" s="22">
        <f>'WEEKLY COMPETITIVE REPORT'!R23</f>
        <v>284</v>
      </c>
      <c r="S23" s="22">
        <f>'WEEKLY COMPETITIVE REPORT'!S23</f>
        <v>1003</v>
      </c>
      <c r="T23" s="64">
        <f>'WEEKLY COMPETITIVE REPORT'!T23</f>
        <v>-70.79992176804225</v>
      </c>
      <c r="U23" s="14">
        <f>'WEEKLY COMPETITIVE REPORT'!U23/Y4</f>
        <v>176735.55908850025</v>
      </c>
      <c r="V23" s="14">
        <f t="shared" si="4"/>
        <v>123.6254636989931</v>
      </c>
      <c r="W23" s="25">
        <f t="shared" si="5"/>
        <v>178713.56650768413</v>
      </c>
      <c r="X23" s="22">
        <f>'WEEKLY COMPETITIVE REPORT'!X23</f>
        <v>26839</v>
      </c>
      <c r="Y23" s="56">
        <f>'WEEKLY COMPETITIVE REPORT'!Y23</f>
        <v>27123</v>
      </c>
    </row>
    <row r="24" spans="1:25" ht="12.75">
      <c r="A24" s="50">
        <v>11</v>
      </c>
      <c r="B24" s="4">
        <f>'WEEKLY COMPETITIVE REPORT'!B24</f>
        <v>9</v>
      </c>
      <c r="C24" s="4" t="str">
        <f>'WEEKLY COMPETITIVE REPORT'!C24</f>
        <v>PAIN AND GAIN</v>
      </c>
      <c r="D24" s="4" t="str">
        <f>'WEEKLY COMPETITIVE REPORT'!D24</f>
        <v>DVIGNI</v>
      </c>
      <c r="E24" s="4" t="str">
        <f>'WEEKLY COMPETITIVE REPORT'!E24</f>
        <v>PAR</v>
      </c>
      <c r="F24" s="4" t="str">
        <f>'WEEKLY COMPETITIVE REPORT'!F24</f>
        <v>Karantanija</v>
      </c>
      <c r="G24" s="37">
        <f>'WEEKLY COMPETITIVE REPORT'!G24</f>
        <v>5</v>
      </c>
      <c r="H24" s="37">
        <f>'WEEKLY COMPETITIVE REPORT'!H24</f>
        <v>9</v>
      </c>
      <c r="I24" s="14">
        <f>'WEEKLY COMPETITIVE REPORT'!I24/Y4</f>
        <v>997.6152623211447</v>
      </c>
      <c r="J24" s="14">
        <f>'WEEKLY COMPETITIVE REPORT'!J24/Y4</f>
        <v>2982.246952835188</v>
      </c>
      <c r="K24" s="22">
        <f>'WEEKLY COMPETITIVE REPORT'!K24</f>
        <v>130</v>
      </c>
      <c r="L24" s="22">
        <f>'WEEKLY COMPETITIVE REPORT'!L24</f>
        <v>382</v>
      </c>
      <c r="M24" s="64">
        <f>'WEEKLY COMPETITIVE REPORT'!M24</f>
        <v>-66.5482007996446</v>
      </c>
      <c r="N24" s="14">
        <f t="shared" si="3"/>
        <v>110.84614025790496</v>
      </c>
      <c r="O24" s="37">
        <f>'WEEKLY COMPETITIVE REPORT'!O24</f>
        <v>9</v>
      </c>
      <c r="P24" s="14">
        <f>'WEEKLY COMPETITIVE REPORT'!P24/Y4</f>
        <v>1683.8897721250662</v>
      </c>
      <c r="Q24" s="14">
        <f>'WEEKLY COMPETITIVE REPORT'!Q24/Y4</f>
        <v>4264.705882352941</v>
      </c>
      <c r="R24" s="22">
        <f>'WEEKLY COMPETITIVE REPORT'!R24</f>
        <v>248</v>
      </c>
      <c r="S24" s="22">
        <f>'WEEKLY COMPETITIVE REPORT'!S24</f>
        <v>593</v>
      </c>
      <c r="T24" s="64">
        <f>'WEEKLY COMPETITIVE REPORT'!T24</f>
        <v>-60.515688101895</v>
      </c>
      <c r="U24" s="14">
        <f>'WEEKLY COMPETITIVE REPORT'!U24/Y4</f>
        <v>77950.45045045044</v>
      </c>
      <c r="V24" s="14">
        <f t="shared" si="4"/>
        <v>187.0988635694518</v>
      </c>
      <c r="W24" s="25">
        <f t="shared" si="5"/>
        <v>79634.34022257551</v>
      </c>
      <c r="X24" s="22">
        <f>'WEEKLY COMPETITIVE REPORT'!X24</f>
        <v>12009</v>
      </c>
      <c r="Y24" s="56">
        <f>'WEEKLY COMPETITIVE REPORT'!Y24</f>
        <v>12257</v>
      </c>
    </row>
    <row r="25" spans="1:25" ht="12.75">
      <c r="A25" s="50">
        <v>12</v>
      </c>
      <c r="B25" s="4">
        <f>'WEEKLY COMPETITIVE REPORT'!B25</f>
        <v>12</v>
      </c>
      <c r="C25" s="4" t="str">
        <f>'WEEKLY COMPETITIVE REPORT'!C25</f>
        <v>SIDE EFFECTS</v>
      </c>
      <c r="D25" s="4" t="str">
        <f>'WEEKLY COMPETITIVE REPORT'!D25</f>
        <v>STRANSKI UČINKI</v>
      </c>
      <c r="E25" s="4" t="str">
        <f>'WEEKLY COMPETITIVE REPORT'!E25</f>
        <v>IND</v>
      </c>
      <c r="F25" s="4" t="str">
        <f>'WEEKLY COMPETITIVE REPORT'!F25</f>
        <v>Blitz</v>
      </c>
      <c r="G25" s="37">
        <f>'WEEKLY COMPETITIVE REPORT'!G25</f>
        <v>4</v>
      </c>
      <c r="H25" s="37">
        <f>'WEEKLY COMPETITIVE REPORT'!H25</f>
        <v>9</v>
      </c>
      <c r="I25" s="14">
        <f>'WEEKLY COMPETITIVE REPORT'!I25/Y4</f>
        <v>1208.2670906200317</v>
      </c>
      <c r="J25" s="14">
        <f>'WEEKLY COMPETITIVE REPORT'!J25/Y4</f>
        <v>1919.7138314785373</v>
      </c>
      <c r="K25" s="22">
        <f>'WEEKLY COMPETITIVE REPORT'!K25</f>
        <v>170</v>
      </c>
      <c r="L25" s="22">
        <f>'WEEKLY COMPETITIVE REPORT'!L25</f>
        <v>252</v>
      </c>
      <c r="M25" s="64">
        <f>'WEEKLY COMPETITIVE REPORT'!M25</f>
        <v>-37.060041407867494</v>
      </c>
      <c r="N25" s="14">
        <f t="shared" si="3"/>
        <v>134.2518989577813</v>
      </c>
      <c r="O25" s="37">
        <f>'WEEKLY COMPETITIVE REPORT'!O25</f>
        <v>9</v>
      </c>
      <c r="P25" s="14">
        <f>'WEEKLY COMPETITIVE REPORT'!P25/Y4</f>
        <v>1673.2909379968203</v>
      </c>
      <c r="Q25" s="14">
        <f>'WEEKLY COMPETITIVE REPORT'!Q25/Y4</f>
        <v>2674.880763116057</v>
      </c>
      <c r="R25" s="22">
        <f>'WEEKLY COMPETITIVE REPORT'!R25</f>
        <v>240</v>
      </c>
      <c r="S25" s="22">
        <f>'WEEKLY COMPETITIVE REPORT'!S25</f>
        <v>366</v>
      </c>
      <c r="T25" s="64">
        <f>'WEEKLY COMPETITIVE REPORT'!T25</f>
        <v>-37.444279346211</v>
      </c>
      <c r="U25" s="14">
        <f>'WEEKLY COMPETITIVE REPORT'!U25/Y4</f>
        <v>16966.08373078961</v>
      </c>
      <c r="V25" s="14">
        <f t="shared" si="4"/>
        <v>185.92121533298004</v>
      </c>
      <c r="W25" s="25">
        <f t="shared" si="5"/>
        <v>18639.37466878643</v>
      </c>
      <c r="X25" s="22">
        <f>'WEEKLY COMPETITIVE REPORT'!X25</f>
        <v>2530</v>
      </c>
      <c r="Y25" s="56">
        <f>'WEEKLY COMPETITIVE REPORT'!Y25</f>
        <v>2770</v>
      </c>
    </row>
    <row r="26" spans="1:25" ht="12.75" customHeight="1">
      <c r="A26" s="50">
        <v>13</v>
      </c>
      <c r="B26" s="4">
        <f>'WEEKLY COMPETITIVE REPORT'!B26</f>
        <v>10</v>
      </c>
      <c r="C26" s="4" t="str">
        <f>'WEEKLY COMPETITIVE REPORT'!C26</f>
        <v>PAULETTE</v>
      </c>
      <c r="D26" s="4" t="str">
        <f>'WEEKLY COMPETITIVE REPORT'!D26</f>
        <v>BALKANSKA BOJEVNICA</v>
      </c>
      <c r="E26" s="4" t="str">
        <f>'WEEKLY COMPETITIVE REPORT'!E26</f>
        <v>IND</v>
      </c>
      <c r="F26" s="4" t="str">
        <f>'WEEKLY COMPETITIVE REPORT'!F26</f>
        <v>Cinemania</v>
      </c>
      <c r="G26" s="37">
        <f>'WEEKLY COMPETITIVE REPORT'!G26</f>
        <v>2</v>
      </c>
      <c r="H26" s="37">
        <f>'WEEKLY COMPETITIVE REPORT'!H26</f>
        <v>6</v>
      </c>
      <c r="I26" s="14">
        <f>'WEEKLY COMPETITIVE REPORT'!I26/Y4</f>
        <v>771.0651828298887</v>
      </c>
      <c r="J26" s="14">
        <f>'WEEKLY COMPETITIVE REPORT'!J26/Y4</f>
        <v>2286.698463169051</v>
      </c>
      <c r="K26" s="22">
        <f>'WEEKLY COMPETITIVE REPORT'!K26</f>
        <v>100</v>
      </c>
      <c r="L26" s="22">
        <f>'WEEKLY COMPETITIVE REPORT'!L26</f>
        <v>303</v>
      </c>
      <c r="M26" s="64">
        <f>'WEEKLY COMPETITIVE REPORT'!M26</f>
        <v>-66.28041714947857</v>
      </c>
      <c r="N26" s="14">
        <f t="shared" si="3"/>
        <v>128.51086380498145</v>
      </c>
      <c r="O26" s="37">
        <f>'WEEKLY COMPETITIVE REPORT'!O26</f>
        <v>6</v>
      </c>
      <c r="P26" s="14">
        <f>'WEEKLY COMPETITIVE REPORT'!P26/Y4</f>
        <v>1319.5548489666137</v>
      </c>
      <c r="Q26" s="14">
        <f>'WEEKLY COMPETITIVE REPORT'!Q26/Y4</f>
        <v>4254.107048224695</v>
      </c>
      <c r="R26" s="22">
        <f>'WEEKLY COMPETITIVE REPORT'!R26</f>
        <v>187</v>
      </c>
      <c r="S26" s="22">
        <f>'WEEKLY COMPETITIVE REPORT'!S26</f>
        <v>640</v>
      </c>
      <c r="T26" s="64">
        <f>'WEEKLY COMPETITIVE REPORT'!T26</f>
        <v>-68.9816256617876</v>
      </c>
      <c r="U26" s="14">
        <f>'WEEKLY COMPETITIVE REPORT'!U26/Y4</f>
        <v>4254.107048224695</v>
      </c>
      <c r="V26" s="14">
        <f t="shared" si="4"/>
        <v>219.92580816110228</v>
      </c>
      <c r="W26" s="25">
        <f t="shared" si="5"/>
        <v>5573.6618971913085</v>
      </c>
      <c r="X26" s="22">
        <f>'WEEKLY COMPETITIVE REPORT'!X26</f>
        <v>640</v>
      </c>
      <c r="Y26" s="56">
        <f>'WEEKLY COMPETITIVE REPORT'!Y26</f>
        <v>827</v>
      </c>
    </row>
    <row r="27" spans="1:25" ht="12.75" customHeight="1">
      <c r="A27" s="50">
        <v>14</v>
      </c>
      <c r="B27" s="4" t="str">
        <f>'WEEKLY COMPETITIVE REPORT'!B27</f>
        <v>New</v>
      </c>
      <c r="C27" s="4" t="str">
        <f>'WEEKLY COMPETITIVE REPORT'!C27</f>
        <v>APRES MAI</v>
      </c>
      <c r="D27" s="4" t="str">
        <f>'WEEKLY COMPETITIVE REPORT'!D27</f>
        <v>NEKAJ JE V ZRAKU</v>
      </c>
      <c r="E27" s="4" t="str">
        <f>'WEEKLY COMPETITIVE REPORT'!E27</f>
        <v>IND</v>
      </c>
      <c r="F27" s="4" t="str">
        <f>'WEEKLY COMPETITIVE REPORT'!F27</f>
        <v>CF</v>
      </c>
      <c r="G27" s="37">
        <f>'WEEKLY COMPETITIVE REPORT'!G27</f>
        <v>1</v>
      </c>
      <c r="H27" s="37">
        <f>'WEEKLY COMPETITIVE REPORT'!H27</f>
        <v>1</v>
      </c>
      <c r="I27" s="14">
        <f>'WEEKLY COMPETITIVE REPORT'!I27/Y4</f>
        <v>772.3900370959194</v>
      </c>
      <c r="J27" s="14">
        <f>'WEEKLY COMPETITIVE REPORT'!J27/Y17</f>
        <v>0</v>
      </c>
      <c r="K27" s="22">
        <f>'WEEKLY COMPETITIVE REPORT'!K27</f>
        <v>124</v>
      </c>
      <c r="L27" s="22">
        <f>'WEEKLY COMPETITIVE REPORT'!L27</f>
        <v>0</v>
      </c>
      <c r="M27" s="64">
        <f>'WEEKLY COMPETITIVE REPORT'!M27</f>
        <v>0</v>
      </c>
      <c r="N27" s="14">
        <f t="shared" si="3"/>
        <v>772.3900370959194</v>
      </c>
      <c r="O27" s="37">
        <f>'WEEKLY COMPETITIVE REPORT'!O27</f>
        <v>1</v>
      </c>
      <c r="P27" s="14">
        <f>'WEEKLY COMPETITIVE REPORT'!P27/Y4</f>
        <v>1245.3630100688924</v>
      </c>
      <c r="Q27" s="14">
        <f>'WEEKLY COMPETITIVE REPORT'!Q27/Y17</f>
        <v>0</v>
      </c>
      <c r="R27" s="22">
        <f>'WEEKLY COMPETITIVE REPORT'!R27</f>
        <v>204</v>
      </c>
      <c r="S27" s="22">
        <f>'WEEKLY COMPETITIVE REPORT'!S27</f>
        <v>0</v>
      </c>
      <c r="T27" s="64">
        <f>'WEEKLY COMPETITIVE REPORT'!T27</f>
        <v>0</v>
      </c>
      <c r="U27" s="14">
        <f>'WEEKLY COMPETITIVE REPORT'!U27/Y17</f>
        <v>0.010640971931294513</v>
      </c>
      <c r="V27" s="14">
        <f t="shared" si="4"/>
        <v>1245.3630100688924</v>
      </c>
      <c r="W27" s="25">
        <f t="shared" si="5"/>
        <v>1245.3736510408237</v>
      </c>
      <c r="X27" s="22">
        <f>'WEEKLY COMPETITIVE REPORT'!X27</f>
        <v>169</v>
      </c>
      <c r="Y27" s="56">
        <f>'WEEKLY COMPETITIVE REPORT'!Y27</f>
        <v>373</v>
      </c>
    </row>
    <row r="28" spans="1:25" ht="12.75">
      <c r="A28" s="50">
        <v>15</v>
      </c>
      <c r="B28" s="4">
        <f>'WEEKLY COMPETITIVE REPORT'!B28</f>
        <v>13</v>
      </c>
      <c r="C28" s="4" t="str">
        <f>'WEEKLY COMPETITIVE REPORT'!C28</f>
        <v>HYPNOTISÖREN</v>
      </c>
      <c r="D28" s="4" t="str">
        <f>'WEEKLY COMPETITIVE REPORT'!D28</f>
        <v>HIPNOTIZER</v>
      </c>
      <c r="E28" s="4" t="str">
        <f>'WEEKLY COMPETITIVE REPORT'!E28</f>
        <v>IND</v>
      </c>
      <c r="F28" s="4" t="str">
        <f>'WEEKLY COMPETITIVE REPORT'!F28</f>
        <v>FIVIA</v>
      </c>
      <c r="G28" s="37">
        <f>'WEEKLY COMPETITIVE REPORT'!G28</f>
        <v>2</v>
      </c>
      <c r="H28" s="37">
        <f>'WEEKLY COMPETITIVE REPORT'!H28</f>
        <v>8</v>
      </c>
      <c r="I28" s="14">
        <f>'WEEKLY COMPETITIVE REPORT'!I28/Y4</f>
        <v>732.6444091149973</v>
      </c>
      <c r="J28" s="14">
        <f>'WEEKLY COMPETITIVE REPORT'!J28/Y17</f>
        <v>0.0941767909509845</v>
      </c>
      <c r="K28" s="22">
        <f>'WEEKLY COMPETITIVE REPORT'!K28</f>
        <v>95</v>
      </c>
      <c r="L28" s="22">
        <f>'WEEKLY COMPETITIVE REPORT'!L28</f>
        <v>190</v>
      </c>
      <c r="M28" s="64">
        <f>'WEEKLY COMPETITIVE REPORT'!M28</f>
        <v>-50.80071174377224</v>
      </c>
      <c r="N28" s="14">
        <f t="shared" si="3"/>
        <v>91.58055113937466</v>
      </c>
      <c r="O28" s="37">
        <f>'WEEKLY COMPETITIVE REPORT'!O28</f>
        <v>8</v>
      </c>
      <c r="P28" s="14">
        <f>'WEEKLY COMPETITIVE REPORT'!P28/Y4</f>
        <v>1081.081081081081</v>
      </c>
      <c r="Q28" s="14">
        <f>'WEEKLY COMPETITIVE REPORT'!Q28/Y17</f>
        <v>0.13280268118977798</v>
      </c>
      <c r="R28" s="22">
        <f>'WEEKLY COMPETITIVE REPORT'!R28</f>
        <v>147</v>
      </c>
      <c r="S28" s="22">
        <f>'WEEKLY COMPETITIVE REPORT'!S28</f>
        <v>286</v>
      </c>
      <c r="T28" s="64">
        <f>'WEEKLY COMPETITIVE REPORT'!T28</f>
        <v>-48.517350157728714</v>
      </c>
      <c r="U28" s="14">
        <f>'WEEKLY COMPETITIVE REPORT'!U28/Y17</f>
        <v>0.13280268118977798</v>
      </c>
      <c r="V28" s="14">
        <f t="shared" si="4"/>
        <v>135.13513513513513</v>
      </c>
      <c r="W28" s="25">
        <f t="shared" si="5"/>
        <v>1081.2138837622708</v>
      </c>
      <c r="X28" s="22">
        <f>'WEEKLY COMPETITIVE REPORT'!X28</f>
        <v>286</v>
      </c>
      <c r="Y28" s="56">
        <f>'WEEKLY COMPETITIVE REPORT'!Y28</f>
        <v>433</v>
      </c>
    </row>
    <row r="29" spans="1:25" ht="12.75">
      <c r="A29" s="50">
        <v>16</v>
      </c>
      <c r="B29" s="4">
        <f>'WEEKLY COMPETITIVE REPORT'!B29</f>
        <v>11</v>
      </c>
      <c r="C29" s="4" t="str">
        <f>'WEEKLY COMPETITIVE REPORT'!C29</f>
        <v>EVIL DEAD</v>
      </c>
      <c r="D29" s="4" t="str">
        <f>'WEEKLY COMPETITIVE REPORT'!D29</f>
        <v>ZLOBNI MRTVECI</v>
      </c>
      <c r="E29" s="4" t="str">
        <f>'WEEKLY COMPETITIVE REPORT'!E29</f>
        <v>SONY</v>
      </c>
      <c r="F29" s="4" t="str">
        <f>'WEEKLY COMPETITIVE REPORT'!F29</f>
        <v>CF</v>
      </c>
      <c r="G29" s="37">
        <f>'WEEKLY COMPETITIVE REPORT'!G29</f>
        <v>4</v>
      </c>
      <c r="H29" s="37">
        <f>'WEEKLY COMPETITIVE REPORT'!H29</f>
        <v>9</v>
      </c>
      <c r="I29" s="14">
        <f>'WEEKLY COMPETITIVE REPORT'!I29/Y4</f>
        <v>466.34870164281926</v>
      </c>
      <c r="J29" s="14">
        <f>'WEEKLY COMPETITIVE REPORT'!J29/Y17</f>
        <v>0.15710096355257647</v>
      </c>
      <c r="K29" s="22">
        <f>'WEEKLY COMPETITIVE REPORT'!K29</f>
        <v>61</v>
      </c>
      <c r="L29" s="22">
        <f>'WEEKLY COMPETITIVE REPORT'!L29</f>
        <v>336</v>
      </c>
      <c r="M29" s="64">
        <f>'WEEKLY COMPETITIVE REPORT'!M29</f>
        <v>-81.22666666666666</v>
      </c>
      <c r="N29" s="14">
        <f t="shared" si="3"/>
        <v>51.8165224047577</v>
      </c>
      <c r="O29" s="37">
        <f>'WEEKLY COMPETITIVE REPORT'!O29</f>
        <v>9</v>
      </c>
      <c r="P29" s="14">
        <f>'WEEKLY COMPETITIVE REPORT'!P29/Y4</f>
        <v>949.9205087440381</v>
      </c>
      <c r="Q29" s="14">
        <f>'WEEKLY COMPETITIVE REPORT'!Q29/Y17</f>
        <v>0.2375366568914956</v>
      </c>
      <c r="R29" s="22">
        <f>'WEEKLY COMPETITIVE REPORT'!R29</f>
        <v>150</v>
      </c>
      <c r="S29" s="22">
        <f>'WEEKLY COMPETITIVE REPORT'!S29</f>
        <v>553</v>
      </c>
      <c r="T29" s="64">
        <f>'WEEKLY COMPETITIVE REPORT'!T29</f>
        <v>-74.70899470899471</v>
      </c>
      <c r="U29" s="14">
        <f>'WEEKLY COMPETITIVE REPORT'!U29/Y4</f>
        <v>21870.6942236354</v>
      </c>
      <c r="V29" s="14">
        <f t="shared" si="4"/>
        <v>105.54672319378201</v>
      </c>
      <c r="W29" s="25">
        <f t="shared" si="5"/>
        <v>22820.61473237944</v>
      </c>
      <c r="X29" s="22">
        <f>'WEEKLY COMPETITIVE REPORT'!X29</f>
        <v>3562</v>
      </c>
      <c r="Y29" s="56">
        <f>'WEEKLY COMPETITIVE REPORT'!Y29</f>
        <v>3712</v>
      </c>
    </row>
    <row r="30" spans="1:25" ht="12.75">
      <c r="A30" s="51">
        <v>17</v>
      </c>
      <c r="B30" s="4">
        <f>'WEEKLY COMPETITIVE REPORT'!B30</f>
        <v>14</v>
      </c>
      <c r="C30" s="4" t="str">
        <f>'WEEKLY COMPETITIVE REPORT'!C30</f>
        <v>LOS AMANTES PASAJEROS</v>
      </c>
      <c r="D30" s="4" t="str">
        <f>'WEEKLY COMPETITIVE REPORT'!D30</f>
        <v>LJUBIMCI NAD OBLAKI</v>
      </c>
      <c r="E30" s="4" t="str">
        <f>'WEEKLY COMPETITIVE REPORT'!E30</f>
        <v>IND</v>
      </c>
      <c r="F30" s="4" t="str">
        <f>'WEEKLY COMPETITIVE REPORT'!F30</f>
        <v>Cinemania</v>
      </c>
      <c r="G30" s="37">
        <f>'WEEKLY COMPETITIVE REPORT'!G30</f>
        <v>9</v>
      </c>
      <c r="H30" s="37">
        <f>'WEEKLY COMPETITIVE REPORT'!H30</f>
        <v>2</v>
      </c>
      <c r="I30" s="14">
        <f>'WEEKLY COMPETITIVE REPORT'!I30/Y4</f>
        <v>694.223635400106</v>
      </c>
      <c r="J30" s="14">
        <f>'WEEKLY COMPETITIVE REPORT'!J30/Y17</f>
        <v>0.07004608294930875</v>
      </c>
      <c r="K30" s="22">
        <f>'WEEKLY COMPETITIVE REPORT'!K30</f>
        <v>92</v>
      </c>
      <c r="L30" s="22">
        <f>'WEEKLY COMPETITIVE REPORT'!L30</f>
        <v>148</v>
      </c>
      <c r="M30" s="64">
        <f>'WEEKLY COMPETITIVE REPORT'!M30</f>
        <v>-37.32057416267942</v>
      </c>
      <c r="N30" s="14">
        <f t="shared" si="3"/>
        <v>347.111817700053</v>
      </c>
      <c r="O30" s="37">
        <f>'WEEKLY COMPETITIVE REPORT'!O30</f>
        <v>2</v>
      </c>
      <c r="P30" s="14">
        <f>'WEEKLY COMPETITIVE REPORT'!P30/Y4</f>
        <v>923.4234234234234</v>
      </c>
      <c r="Q30" s="14">
        <f>'WEEKLY COMPETITIVE REPORT'!Q30/Y17</f>
        <v>0.09878508588186008</v>
      </c>
      <c r="R30" s="22">
        <f>'WEEKLY COMPETITIVE REPORT'!R30</f>
        <v>127</v>
      </c>
      <c r="S30" s="22">
        <f>'WEEKLY COMPETITIVE REPORT'!S30</f>
        <v>218</v>
      </c>
      <c r="T30" s="64">
        <f>'WEEKLY COMPETITIVE REPORT'!T30</f>
        <v>-40.88210347752332</v>
      </c>
      <c r="U30" s="14">
        <f>'WEEKLY COMPETITIVE REPORT'!U30/Y4</f>
        <v>23236.61897191309</v>
      </c>
      <c r="V30" s="14">
        <f t="shared" si="4"/>
        <v>461.7117117117117</v>
      </c>
      <c r="W30" s="25">
        <f t="shared" si="5"/>
        <v>24160.042395336513</v>
      </c>
      <c r="X30" s="22">
        <f>'WEEKLY COMPETITIVE REPORT'!X30</f>
        <v>3229</v>
      </c>
      <c r="Y30" s="56">
        <f>'WEEKLY COMPETITIVE REPORT'!Y30</f>
        <v>3356</v>
      </c>
    </row>
    <row r="31" spans="1:25" ht="12.75">
      <c r="A31" s="50">
        <v>18</v>
      </c>
      <c r="B31" s="4">
        <f>'WEEKLY COMPETITIVE REPORT'!B31</f>
        <v>15</v>
      </c>
      <c r="C31" s="4" t="str">
        <f>'WEEKLY COMPETITIVE REPORT'!C31</f>
        <v>THE CALL</v>
      </c>
      <c r="D31" s="4" t="str">
        <f>'WEEKLY COMPETITIVE REPORT'!D31</f>
        <v>KLIC V SILI</v>
      </c>
      <c r="E31" s="4" t="str">
        <f>'WEEKLY COMPETITIVE REPORT'!E31</f>
        <v>IND</v>
      </c>
      <c r="F31" s="4" t="str">
        <f>'WEEKLY COMPETITIVE REPORT'!F31</f>
        <v>Cinemania</v>
      </c>
      <c r="G31" s="37">
        <f>'WEEKLY COMPETITIVE REPORT'!G31</f>
        <v>4</v>
      </c>
      <c r="H31" s="37">
        <f>'WEEKLY COMPETITIVE REPORT'!H31</f>
        <v>4</v>
      </c>
      <c r="I31" s="14">
        <f>'WEEKLY COMPETITIVE REPORT'!I31/Y4</f>
        <v>553.7890832008479</v>
      </c>
      <c r="J31" s="14">
        <f>'WEEKLY COMPETITIVE REPORT'!J31/Y17</f>
        <v>0.06535400083787181</v>
      </c>
      <c r="K31" s="22">
        <f>'WEEKLY COMPETITIVE REPORT'!K31</f>
        <v>80</v>
      </c>
      <c r="L31" s="22">
        <f>'WEEKLY COMPETITIVE REPORT'!L31</f>
        <v>158</v>
      </c>
      <c r="M31" s="64">
        <f>'WEEKLY COMPETITIVE REPORT'!M31</f>
        <v>-46.41025641025641</v>
      </c>
      <c r="N31" s="14">
        <f t="shared" si="3"/>
        <v>138.44727080021198</v>
      </c>
      <c r="O31" s="37">
        <f>'WEEKLY COMPETITIVE REPORT'!O31</f>
        <v>4</v>
      </c>
      <c r="P31" s="14">
        <f>'WEEKLY COMPETITIVE REPORT'!P31/Y4</f>
        <v>617.3820879703233</v>
      </c>
      <c r="Q31" s="14">
        <f>'WEEKLY COMPETITIVE REPORT'!Q31/Y17</f>
        <v>0.09593632174277336</v>
      </c>
      <c r="R31" s="22">
        <f>'WEEKLY COMPETITIVE REPORT'!R31</f>
        <v>93</v>
      </c>
      <c r="S31" s="22">
        <f>'WEEKLY COMPETITIVE REPORT'!S31</f>
        <v>232</v>
      </c>
      <c r="T31" s="64">
        <f>'WEEKLY COMPETITIVE REPORT'!T31</f>
        <v>-59.301310043668124</v>
      </c>
      <c r="U31" s="14">
        <f>'WEEKLY COMPETITIVE REPORT'!U31/Y4</f>
        <v>13073.661897191309</v>
      </c>
      <c r="V31" s="14">
        <f t="shared" si="4"/>
        <v>154.3455219925808</v>
      </c>
      <c r="W31" s="25">
        <f t="shared" si="5"/>
        <v>13691.043985161632</v>
      </c>
      <c r="X31" s="22">
        <f>'WEEKLY COMPETITIVE REPORT'!X31</f>
        <v>2066</v>
      </c>
      <c r="Y31" s="56">
        <f>'WEEKLY COMPETITIVE REPORT'!Y31</f>
        <v>2159</v>
      </c>
    </row>
    <row r="32" spans="1:25" ht="12.75">
      <c r="A32" s="50">
        <v>19</v>
      </c>
      <c r="B32" s="4">
        <f>'WEEKLY COMPETITIVE REPORT'!B32</f>
        <v>17</v>
      </c>
      <c r="C32" s="4" t="str">
        <f>'WEEKLY COMPETITIVE REPORT'!C32</f>
        <v>SHADOW DANCER</v>
      </c>
      <c r="D32" s="4" t="str">
        <f>'WEEKLY COMPETITIVE REPORT'!D32</f>
        <v>PLESALKA V SENCI</v>
      </c>
      <c r="E32" s="4" t="str">
        <f>'WEEKLY COMPETITIVE REPORT'!E32</f>
        <v>IND</v>
      </c>
      <c r="F32" s="4" t="str">
        <f>'WEEKLY COMPETITIVE REPORT'!F32</f>
        <v>Cinemania</v>
      </c>
      <c r="G32" s="37">
        <f>'WEEKLY COMPETITIVE REPORT'!G32</f>
        <v>3</v>
      </c>
      <c r="H32" s="37">
        <f>'WEEKLY COMPETITIVE REPORT'!H32</f>
        <v>1</v>
      </c>
      <c r="I32" s="14">
        <f>'WEEKLY COMPETITIVE REPORT'!I32/Y4</f>
        <v>419.9788023317435</v>
      </c>
      <c r="J32" s="14">
        <f>'WEEKLY COMPETITIVE REPORT'!J32/Y17</f>
        <v>0.0563049853372434</v>
      </c>
      <c r="K32" s="22">
        <f>'WEEKLY COMPETITIVE REPORT'!K32</f>
        <v>68</v>
      </c>
      <c r="L32" s="22">
        <f>'WEEKLY COMPETITIVE REPORT'!L32</f>
        <v>148</v>
      </c>
      <c r="M32" s="64">
        <f>'WEEKLY COMPETITIVE REPORT'!M32</f>
        <v>-52.827380952380956</v>
      </c>
      <c r="N32" s="14">
        <f t="shared" si="3"/>
        <v>419.9788023317435</v>
      </c>
      <c r="O32" s="37">
        <f>'WEEKLY COMPETITIVE REPORT'!O32</f>
        <v>1</v>
      </c>
      <c r="P32" s="14">
        <f>'WEEKLY COMPETITIVE REPORT'!P32/Y4</f>
        <v>605.4583995760466</v>
      </c>
      <c r="Q32" s="14">
        <f>'WEEKLY COMPETITIVE REPORT'!Q32/Y17</f>
        <v>0.07616254713028907</v>
      </c>
      <c r="R32" s="22">
        <f>'WEEKLY COMPETITIVE REPORT'!R32</f>
        <v>99</v>
      </c>
      <c r="S32" s="22">
        <f>'WEEKLY COMPETITIVE REPORT'!S32</f>
        <v>203</v>
      </c>
      <c r="T32" s="64">
        <f>'WEEKLY COMPETITIVE REPORT'!T32</f>
        <v>-49.72497249724972</v>
      </c>
      <c r="U32" s="14">
        <f>'WEEKLY COMPETITIVE REPORT'!U32/Y4</f>
        <v>2056.1738208797033</v>
      </c>
      <c r="V32" s="14">
        <f t="shared" si="4"/>
        <v>605.4583995760466</v>
      </c>
      <c r="W32" s="25">
        <f t="shared" si="5"/>
        <v>2661.63222045575</v>
      </c>
      <c r="X32" s="22">
        <f>'WEEKLY COMPETITIVE REPORT'!X32</f>
        <v>456</v>
      </c>
      <c r="Y32" s="56">
        <f>'WEEKLY COMPETITIVE REPORT'!Y32</f>
        <v>555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171</v>
      </c>
      <c r="I34" s="32">
        <f>SUM(I14:I33)</f>
        <v>276736.8839427663</v>
      </c>
      <c r="J34" s="31">
        <f>SUM(J14:J33)</f>
        <v>254842.7853251659</v>
      </c>
      <c r="K34" s="31">
        <f>SUM(K14:K33)</f>
        <v>37113</v>
      </c>
      <c r="L34" s="31">
        <f>SUM(L14:L33)</f>
        <v>34158</v>
      </c>
      <c r="M34" s="64">
        <f>'WEEKLY COMPETITIVE REPORT'!M34</f>
        <v>-10.32841074954925</v>
      </c>
      <c r="N34" s="32">
        <f>I34/H34</f>
        <v>1618.344350542493</v>
      </c>
      <c r="O34" s="40">
        <f>'WEEKLY COMPETITIVE REPORT'!O34</f>
        <v>171</v>
      </c>
      <c r="P34" s="31">
        <f>SUM(P14:P33)</f>
        <v>415422.62851086364</v>
      </c>
      <c r="Q34" s="31">
        <f>SUM(Q14:Q33)</f>
        <v>365179.49654920696</v>
      </c>
      <c r="R34" s="31">
        <f>SUM(R14:R33)</f>
        <v>60038</v>
      </c>
      <c r="S34" s="31">
        <f>SUM(S14:S33)</f>
        <v>52794</v>
      </c>
      <c r="T34" s="65">
        <f>P34/Q34-100%</f>
        <v>0.1375847560896304</v>
      </c>
      <c r="U34" s="31">
        <f>SUM(U14:U33)</f>
        <v>1266478.6808045434</v>
      </c>
      <c r="V34" s="32">
        <f>P34/O34</f>
        <v>2429.372096554758</v>
      </c>
      <c r="W34" s="31">
        <f>SUM(W14:W33)</f>
        <v>1681901.309315407</v>
      </c>
      <c r="X34" s="31">
        <f>SUM(X14:X33)</f>
        <v>188725</v>
      </c>
      <c r="Y34" s="35">
        <f>SUM(Y14:Y33)</f>
        <v>248763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2013-06-06T10:56:41Z</dcterms:modified>
  <cp:category/>
  <cp:version/>
  <cp:contentType/>
  <cp:contentStatus/>
</cp:coreProperties>
</file>