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920" windowWidth="24990" windowHeight="991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<sst xmlns="http://schemas.openxmlformats.org/spreadsheetml/2006/main" count="255" uniqueCount="95">
  <si>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</si>
  <si>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</si>
  <si>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</si>
  <si>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</si>
  <si>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</si>
  <si>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</si>
  <si>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</si>
  <si>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</si>
  <si>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</si>
  <si>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</si>
  <si>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</si>
  <si>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</si>
  <si>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</si>
  <si>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</si>
  <si>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</si>
  <si>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</si>
  <si>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</si>
  <si>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</si>
  <si>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</si>
  <si>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</si>
  <si>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</si>
  <si>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</si>
  <si>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</si>
  <si>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</si>
  <si>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</si>
  <si>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</si>
  <si>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</si>
  <si>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</si>
  <si>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</si>
  <si>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</si>
  <si>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</si>
  <si>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</si>
  <si>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</si>
  <si>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</si>
  <si>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</si>
  <si>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</si>
  <si>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</si>
  <si>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</si>
  <si>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</si>
  <si>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</si>
  <si>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</si>
  <si>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</si>
  <si>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</si>
  <si>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</si>
  <si>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</si>
  <si>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</si>
  <si>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</si>
  <si>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</si>
  <si>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CF</t>
  </si>
  <si>
    <t>PAR</t>
  </si>
  <si>
    <t>FOX</t>
  </si>
  <si>
    <t>UNI</t>
  </si>
  <si>
    <t>New</t>
  </si>
  <si>
    <t>BVI</t>
  </si>
  <si>
    <t>CENEX</t>
  </si>
  <si>
    <t>THE CROODS</t>
  </si>
  <si>
    <t>KRUDOVI</t>
  </si>
  <si>
    <t>DOMES</t>
  </si>
  <si>
    <t>LOS AMANTES PASAJEROS</t>
  </si>
  <si>
    <t>LJUBIMCI NAD OBLAKI</t>
  </si>
  <si>
    <t>IRON MAN 3</t>
  </si>
  <si>
    <t>PAIN AND GAIN</t>
  </si>
  <si>
    <t>DVIGNI</t>
  </si>
  <si>
    <t>EVIL DEAD</t>
  </si>
  <si>
    <t>ZLOBNI MRTVECI</t>
  </si>
  <si>
    <t>SONY</t>
  </si>
  <si>
    <t>GREAT GATSBY</t>
  </si>
  <si>
    <t>VELIKI GATSBY</t>
  </si>
  <si>
    <t>STAR TREK INTO DARKNES</t>
  </si>
  <si>
    <t>ZVEZDNE STEZE V TEMO</t>
  </si>
  <si>
    <t>VAJE V OBJEMU</t>
  </si>
  <si>
    <t>FAST AND FURIOUS 6</t>
  </si>
  <si>
    <t>HITRI IN DRZNI 6</t>
  </si>
  <si>
    <t>HYPNOTISÖREN</t>
  </si>
  <si>
    <t>HIPNOTIZER</t>
  </si>
  <si>
    <t>FIVIA</t>
  </si>
  <si>
    <t>PAULETTE</t>
  </si>
  <si>
    <t>BALKANSKA BOJEVNICA</t>
  </si>
  <si>
    <t>ARBITRAGE</t>
  </si>
  <si>
    <t>ARBITRAŽA</t>
  </si>
  <si>
    <t>APRES MAI</t>
  </si>
  <si>
    <t>NEKAJ JE V ZRAKU</t>
  </si>
  <si>
    <t>HANGOVER 3</t>
  </si>
  <si>
    <t>PREKROKANA NOČ 3</t>
  </si>
  <si>
    <t>WB</t>
  </si>
  <si>
    <t>06 - Jun</t>
  </si>
  <si>
    <t>12 - Jun</t>
  </si>
  <si>
    <t>07 - Jun</t>
  </si>
  <si>
    <t>09 - Jun</t>
  </si>
  <si>
    <t>EPIC</t>
  </si>
  <si>
    <t>SKRIVNOSTNI VARUHI GOZDA</t>
  </si>
  <si>
    <t>AFTER EARTH</t>
  </si>
  <si>
    <t>ČAS PO ZEMLJI</t>
  </si>
  <si>
    <t>ADMISSION</t>
  </si>
  <si>
    <t>SPREJEMCI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</si>
</sst>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43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I24" sqref="I24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4" t="s">
        <v>1</v>
      </c>
      <c r="D4" s="95"/>
      <c r="E4" s="8"/>
      <c r="F4" s="8"/>
      <c r="G4" s="19" t="s">
        <v>2</v>
      </c>
      <c r="H4" s="20"/>
      <c r="I4" s="20"/>
      <c r="J4" s="20"/>
      <c r="K4" s="78" t="s">
        <v>87</v>
      </c>
      <c r="L4" s="20"/>
      <c r="M4" s="79" t="s">
        <v>88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0.7548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85</v>
      </c>
      <c r="L5" s="7"/>
      <c r="M5" s="80" t="s">
        <v>86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23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41438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82</v>
      </c>
      <c r="D14" s="4" t="s">
        <v>83</v>
      </c>
      <c r="E14" s="15" t="s">
        <v>84</v>
      </c>
      <c r="F14" s="15" t="s">
        <v>42</v>
      </c>
      <c r="G14" s="37">
        <v>2</v>
      </c>
      <c r="H14" s="37">
        <v>11</v>
      </c>
      <c r="I14" s="14">
        <v>43857</v>
      </c>
      <c r="J14" s="14">
        <v>116556</v>
      </c>
      <c r="K14" s="92">
        <v>7883</v>
      </c>
      <c r="L14" s="92">
        <v>20985</v>
      </c>
      <c r="M14" s="64">
        <f>(I14/J14*100)-100</f>
        <v>-62.37259343148358</v>
      </c>
      <c r="N14" s="14">
        <f aca="true" t="shared" si="0" ref="N14:N30">I14/H14</f>
        <v>3987</v>
      </c>
      <c r="O14" s="38">
        <v>11</v>
      </c>
      <c r="P14" s="14">
        <v>68896</v>
      </c>
      <c r="Q14" s="14">
        <v>181322</v>
      </c>
      <c r="R14" s="14">
        <v>13766</v>
      </c>
      <c r="S14" s="14">
        <v>35228</v>
      </c>
      <c r="T14" s="64">
        <f>(P14/Q14*100)-100</f>
        <v>-62.00350757216444</v>
      </c>
      <c r="U14" s="74">
        <v>181456</v>
      </c>
      <c r="V14" s="14">
        <f aca="true" t="shared" si="1" ref="V14:V30">P14/O14</f>
        <v>6263.272727272727</v>
      </c>
      <c r="W14" s="74">
        <f aca="true" t="shared" si="2" ref="W14:W30">SUM(U14,P14)</f>
        <v>250352</v>
      </c>
      <c r="X14" s="74">
        <v>35266</v>
      </c>
      <c r="Y14" s="75">
        <f aca="true" t="shared" si="3" ref="Y14:Y30">SUM(X14,R14)</f>
        <v>49032</v>
      </c>
    </row>
    <row r="15" spans="1:25" ht="12.75">
      <c r="A15" s="72">
        <v>2</v>
      </c>
      <c r="B15" s="72">
        <v>2</v>
      </c>
      <c r="C15" s="4" t="s">
        <v>71</v>
      </c>
      <c r="D15" s="4" t="s">
        <v>72</v>
      </c>
      <c r="E15" s="15" t="s">
        <v>51</v>
      </c>
      <c r="F15" s="15" t="s">
        <v>36</v>
      </c>
      <c r="G15" s="37">
        <v>3</v>
      </c>
      <c r="H15" s="37">
        <v>11</v>
      </c>
      <c r="I15" s="14">
        <v>24213</v>
      </c>
      <c r="J15" s="14">
        <v>57449</v>
      </c>
      <c r="K15" s="92">
        <v>4229</v>
      </c>
      <c r="L15" s="92">
        <v>10075</v>
      </c>
      <c r="M15" s="64">
        <f>(I15/J15*100)-100</f>
        <v>-57.85305227245034</v>
      </c>
      <c r="N15" s="14">
        <f t="shared" si="0"/>
        <v>2201.181818181818</v>
      </c>
      <c r="O15" s="73">
        <v>11</v>
      </c>
      <c r="P15" s="96">
        <v>36330</v>
      </c>
      <c r="Q15" s="96">
        <v>79622</v>
      </c>
      <c r="R15" s="96">
        <v>6970</v>
      </c>
      <c r="S15" s="96">
        <v>15035</v>
      </c>
      <c r="T15" s="64">
        <f>(P15/Q15*100)-100</f>
        <v>-54.37190726181206</v>
      </c>
      <c r="U15" s="74">
        <v>280872</v>
      </c>
      <c r="V15" s="14">
        <f t="shared" si="1"/>
        <v>3302.7272727272725</v>
      </c>
      <c r="W15" s="74">
        <f t="shared" si="2"/>
        <v>317202</v>
      </c>
      <c r="X15" s="74">
        <v>53699</v>
      </c>
      <c r="Y15" s="75">
        <f t="shared" si="3"/>
        <v>60669</v>
      </c>
    </row>
    <row r="16" spans="1:25" ht="12.75">
      <c r="A16" s="72">
        <v>3</v>
      </c>
      <c r="B16" s="72" t="s">
        <v>52</v>
      </c>
      <c r="C16" s="4" t="s">
        <v>89</v>
      </c>
      <c r="D16" s="4" t="s">
        <v>90</v>
      </c>
      <c r="E16" s="15" t="s">
        <v>50</v>
      </c>
      <c r="F16" s="15" t="s">
        <v>42</v>
      </c>
      <c r="G16" s="37">
        <v>1</v>
      </c>
      <c r="H16" s="37">
        <v>18</v>
      </c>
      <c r="I16" s="24">
        <v>17219</v>
      </c>
      <c r="J16" s="24"/>
      <c r="K16" s="24">
        <v>3066</v>
      </c>
      <c r="L16" s="24"/>
      <c r="M16" s="64"/>
      <c r="N16" s="14">
        <f t="shared" si="0"/>
        <v>956.6111111111111</v>
      </c>
      <c r="O16" s="73">
        <v>18</v>
      </c>
      <c r="P16" s="22">
        <v>27544</v>
      </c>
      <c r="Q16" s="22"/>
      <c r="R16" s="22">
        <v>5303</v>
      </c>
      <c r="S16" s="22"/>
      <c r="T16" s="64"/>
      <c r="U16" s="74">
        <v>18326</v>
      </c>
      <c r="V16" s="14">
        <f t="shared" si="1"/>
        <v>1530.2222222222222</v>
      </c>
      <c r="W16" s="74">
        <f t="shared" si="2"/>
        <v>45870</v>
      </c>
      <c r="X16" s="74">
        <v>3074</v>
      </c>
      <c r="Y16" s="75">
        <f t="shared" si="3"/>
        <v>8377</v>
      </c>
    </row>
    <row r="17" spans="1:25" ht="12.75">
      <c r="A17" s="72">
        <v>4</v>
      </c>
      <c r="B17" s="72" t="s">
        <v>52</v>
      </c>
      <c r="C17" s="4" t="s">
        <v>91</v>
      </c>
      <c r="D17" s="4" t="s">
        <v>92</v>
      </c>
      <c r="E17" s="15" t="s">
        <v>65</v>
      </c>
      <c r="F17" s="15" t="s">
        <v>48</v>
      </c>
      <c r="G17" s="37">
        <v>1</v>
      </c>
      <c r="H17" s="37">
        <v>11</v>
      </c>
      <c r="I17" s="24">
        <v>13735</v>
      </c>
      <c r="J17" s="24"/>
      <c r="K17" s="24">
        <v>2526</v>
      </c>
      <c r="L17" s="24"/>
      <c r="M17" s="64"/>
      <c r="N17" s="14">
        <f t="shared" si="0"/>
        <v>1248.6363636363637</v>
      </c>
      <c r="O17" s="73">
        <v>11</v>
      </c>
      <c r="P17" s="14">
        <v>21718</v>
      </c>
      <c r="Q17" s="14"/>
      <c r="R17" s="14">
        <v>4379</v>
      </c>
      <c r="S17" s="14"/>
      <c r="T17" s="64"/>
      <c r="U17" s="74">
        <v>1024</v>
      </c>
      <c r="V17" s="24">
        <f t="shared" si="1"/>
        <v>1974.3636363636363</v>
      </c>
      <c r="W17" s="74">
        <f t="shared" si="2"/>
        <v>22742</v>
      </c>
      <c r="X17" s="74">
        <v>192</v>
      </c>
      <c r="Y17" s="75">
        <f t="shared" si="3"/>
        <v>4571</v>
      </c>
    </row>
    <row r="18" spans="1:25" ht="13.5" customHeight="1">
      <c r="A18" s="72">
        <v>5</v>
      </c>
      <c r="B18" s="72">
        <v>3</v>
      </c>
      <c r="C18" s="89" t="s">
        <v>66</v>
      </c>
      <c r="D18" s="89" t="s">
        <v>67</v>
      </c>
      <c r="E18" s="15" t="s">
        <v>46</v>
      </c>
      <c r="F18" s="15" t="s">
        <v>42</v>
      </c>
      <c r="G18" s="37">
        <v>4</v>
      </c>
      <c r="H18" s="37">
        <v>10</v>
      </c>
      <c r="I18" s="14">
        <v>4376</v>
      </c>
      <c r="J18" s="14">
        <v>11017</v>
      </c>
      <c r="K18" s="24">
        <v>681</v>
      </c>
      <c r="L18" s="24">
        <v>1695</v>
      </c>
      <c r="M18" s="64">
        <f>(I18/J18*100)-100</f>
        <v>-60.27956794045566</v>
      </c>
      <c r="N18" s="14">
        <f t="shared" si="0"/>
        <v>437.6</v>
      </c>
      <c r="O18" s="37">
        <v>10</v>
      </c>
      <c r="P18" s="14">
        <v>9335</v>
      </c>
      <c r="Q18" s="14">
        <v>17932</v>
      </c>
      <c r="R18" s="14">
        <v>1622</v>
      </c>
      <c r="S18" s="14">
        <v>2963</v>
      </c>
      <c r="T18" s="64">
        <f>(P18/Q18*100)-100</f>
        <v>-47.94222618782066</v>
      </c>
      <c r="U18" s="97">
        <v>85825</v>
      </c>
      <c r="V18" s="14">
        <f t="shared" si="1"/>
        <v>933.5</v>
      </c>
      <c r="W18" s="74">
        <f t="shared" si="2"/>
        <v>95160</v>
      </c>
      <c r="X18" s="74">
        <v>14375</v>
      </c>
      <c r="Y18" s="75">
        <f t="shared" si="3"/>
        <v>15997</v>
      </c>
    </row>
    <row r="19" spans="1:25" ht="12.75">
      <c r="A19" s="72">
        <v>6</v>
      </c>
      <c r="B19" s="72">
        <v>4</v>
      </c>
      <c r="C19" s="4" t="s">
        <v>68</v>
      </c>
      <c r="D19" s="4" t="s">
        <v>69</v>
      </c>
      <c r="E19" s="15" t="s">
        <v>49</v>
      </c>
      <c r="F19" s="15" t="s">
        <v>36</v>
      </c>
      <c r="G19" s="37">
        <v>4</v>
      </c>
      <c r="H19" s="37">
        <v>16</v>
      </c>
      <c r="I19" s="24">
        <v>2738</v>
      </c>
      <c r="J19" s="24">
        <v>7004</v>
      </c>
      <c r="K19" s="14">
        <v>444</v>
      </c>
      <c r="L19" s="14">
        <v>1208</v>
      </c>
      <c r="M19" s="64">
        <f>(I19/J19*100)-100</f>
        <v>-60.90805254140491</v>
      </c>
      <c r="N19" s="14">
        <f t="shared" si="0"/>
        <v>171.125</v>
      </c>
      <c r="O19" s="38">
        <v>16</v>
      </c>
      <c r="P19" s="14">
        <v>4626</v>
      </c>
      <c r="Q19" s="14">
        <v>10092</v>
      </c>
      <c r="R19" s="14">
        <v>809</v>
      </c>
      <c r="S19" s="14">
        <v>1877</v>
      </c>
      <c r="T19" s="64">
        <f>(P19/Q19*100)-100</f>
        <v>-54.16171224732461</v>
      </c>
      <c r="U19" s="74">
        <v>59485</v>
      </c>
      <c r="V19" s="14">
        <f t="shared" si="1"/>
        <v>289.125</v>
      </c>
      <c r="W19" s="74">
        <f t="shared" si="2"/>
        <v>64111</v>
      </c>
      <c r="X19" s="74">
        <v>11935</v>
      </c>
      <c r="Y19" s="75">
        <f t="shared" si="3"/>
        <v>12744</v>
      </c>
    </row>
    <row r="20" spans="1:25" ht="12.75">
      <c r="A20" s="72">
        <v>7</v>
      </c>
      <c r="B20" s="72">
        <v>5</v>
      </c>
      <c r="C20" s="4" t="s">
        <v>78</v>
      </c>
      <c r="D20" s="4" t="s">
        <v>79</v>
      </c>
      <c r="E20" s="15" t="s">
        <v>46</v>
      </c>
      <c r="F20" s="15" t="s">
        <v>75</v>
      </c>
      <c r="G20" s="37">
        <v>2</v>
      </c>
      <c r="H20" s="37">
        <v>7</v>
      </c>
      <c r="I20" s="24">
        <v>1490</v>
      </c>
      <c r="J20" s="24">
        <v>2615</v>
      </c>
      <c r="K20" s="22">
        <v>256</v>
      </c>
      <c r="L20" s="22">
        <v>459</v>
      </c>
      <c r="M20" s="64">
        <f>(I20/J20*100)-100</f>
        <v>-43.02103250478011</v>
      </c>
      <c r="N20" s="14">
        <f t="shared" si="0"/>
        <v>212.85714285714286</v>
      </c>
      <c r="O20" s="37">
        <v>7</v>
      </c>
      <c r="P20" s="22">
        <v>2530</v>
      </c>
      <c r="Q20" s="22">
        <v>4102</v>
      </c>
      <c r="R20" s="22">
        <v>474</v>
      </c>
      <c r="S20" s="22">
        <v>821</v>
      </c>
      <c r="T20" s="64">
        <f>(P20/Q20*100)-100</f>
        <v>-38.32276938078986</v>
      </c>
      <c r="U20" s="74">
        <v>4102</v>
      </c>
      <c r="V20" s="14">
        <f t="shared" si="1"/>
        <v>361.42857142857144</v>
      </c>
      <c r="W20" s="74">
        <f t="shared" si="2"/>
        <v>6632</v>
      </c>
      <c r="X20" s="74">
        <v>821</v>
      </c>
      <c r="Y20" s="75">
        <f t="shared" si="3"/>
        <v>1295</v>
      </c>
    </row>
    <row r="21" spans="1:25" ht="12.75">
      <c r="A21" s="72">
        <v>8</v>
      </c>
      <c r="B21" s="72">
        <v>7</v>
      </c>
      <c r="C21" s="4" t="s">
        <v>70</v>
      </c>
      <c r="D21" s="4" t="s">
        <v>70</v>
      </c>
      <c r="E21" s="15" t="s">
        <v>57</v>
      </c>
      <c r="F21" s="15" t="s">
        <v>47</v>
      </c>
      <c r="G21" s="37">
        <v>4</v>
      </c>
      <c r="H21" s="37">
        <v>10</v>
      </c>
      <c r="I21" s="14">
        <v>734</v>
      </c>
      <c r="J21" s="14">
        <v>2388</v>
      </c>
      <c r="K21" s="22">
        <v>126</v>
      </c>
      <c r="L21" s="22">
        <v>447</v>
      </c>
      <c r="M21" s="64">
        <f>(I21/J21*100)-100</f>
        <v>-69.26298157453937</v>
      </c>
      <c r="N21" s="14">
        <f t="shared" si="0"/>
        <v>73.4</v>
      </c>
      <c r="O21" s="73">
        <v>10</v>
      </c>
      <c r="P21" s="14">
        <v>1389</v>
      </c>
      <c r="Q21" s="14">
        <v>3498</v>
      </c>
      <c r="R21" s="14">
        <v>272</v>
      </c>
      <c r="S21" s="14">
        <v>702</v>
      </c>
      <c r="T21" s="64">
        <f>(P21/Q21*100)-100</f>
        <v>-60.291595197255575</v>
      </c>
      <c r="U21" s="97">
        <v>13605</v>
      </c>
      <c r="V21" s="14">
        <f t="shared" si="1"/>
        <v>138.9</v>
      </c>
      <c r="W21" s="74">
        <f t="shared" si="2"/>
        <v>14994</v>
      </c>
      <c r="X21" s="74">
        <v>3395</v>
      </c>
      <c r="Y21" s="75">
        <f t="shared" si="3"/>
        <v>3667</v>
      </c>
    </row>
    <row r="22" spans="1:25" ht="12.75">
      <c r="A22" s="72">
        <v>9</v>
      </c>
      <c r="B22" s="72">
        <v>6</v>
      </c>
      <c r="C22" s="4" t="s">
        <v>55</v>
      </c>
      <c r="D22" s="4" t="s">
        <v>56</v>
      </c>
      <c r="E22" s="15" t="s">
        <v>50</v>
      </c>
      <c r="F22" s="15" t="s">
        <v>42</v>
      </c>
      <c r="G22" s="37">
        <v>11</v>
      </c>
      <c r="H22" s="37">
        <v>23</v>
      </c>
      <c r="I22" s="24">
        <v>811</v>
      </c>
      <c r="J22" s="24">
        <v>3086</v>
      </c>
      <c r="K22" s="24">
        <v>159</v>
      </c>
      <c r="L22" s="24">
        <v>622</v>
      </c>
      <c r="M22" s="64">
        <f>(I22/J22*100)-100</f>
        <v>-73.7200259235256</v>
      </c>
      <c r="N22" s="14">
        <f t="shared" si="0"/>
        <v>35.26086956521739</v>
      </c>
      <c r="O22" s="37">
        <v>23</v>
      </c>
      <c r="P22" s="14">
        <v>1342</v>
      </c>
      <c r="Q22" s="14">
        <v>3675</v>
      </c>
      <c r="R22" s="14">
        <v>308</v>
      </c>
      <c r="S22" s="14">
        <v>764</v>
      </c>
      <c r="T22" s="64">
        <f>(P22/Q22*100)-100</f>
        <v>-63.482993197278915</v>
      </c>
      <c r="U22" s="74">
        <v>258085</v>
      </c>
      <c r="V22" s="14">
        <f t="shared" si="1"/>
        <v>58.34782608695652</v>
      </c>
      <c r="W22" s="74">
        <f t="shared" si="2"/>
        <v>259427</v>
      </c>
      <c r="X22" s="74">
        <v>50904</v>
      </c>
      <c r="Y22" s="75">
        <f t="shared" si="3"/>
        <v>51212</v>
      </c>
    </row>
    <row r="23" spans="1:25" ht="12.75">
      <c r="A23" s="72">
        <v>10</v>
      </c>
      <c r="B23" s="72" t="s">
        <v>52</v>
      </c>
      <c r="C23" s="4" t="s">
        <v>93</v>
      </c>
      <c r="D23" s="4" t="s">
        <v>94</v>
      </c>
      <c r="E23" s="15" t="s">
        <v>46</v>
      </c>
      <c r="F23" s="15" t="s">
        <v>47</v>
      </c>
      <c r="G23" s="37">
        <v>1</v>
      </c>
      <c r="H23" s="37">
        <v>1</v>
      </c>
      <c r="I23" s="24">
        <v>741</v>
      </c>
      <c r="J23" s="24"/>
      <c r="K23" s="24">
        <v>114</v>
      </c>
      <c r="L23" s="24"/>
      <c r="M23" s="64"/>
      <c r="N23" s="14">
        <f t="shared" si="0"/>
        <v>741</v>
      </c>
      <c r="O23" s="38">
        <v>1</v>
      </c>
      <c r="P23" s="14">
        <v>1122</v>
      </c>
      <c r="Q23" s="14"/>
      <c r="R23" s="14">
        <v>209</v>
      </c>
      <c r="S23" s="14"/>
      <c r="T23" s="64"/>
      <c r="U23" s="74"/>
      <c r="V23" s="14">
        <f t="shared" si="1"/>
        <v>1122</v>
      </c>
      <c r="W23" s="74">
        <f t="shared" si="2"/>
        <v>1122</v>
      </c>
      <c r="X23" s="76"/>
      <c r="Y23" s="75">
        <f t="shared" si="3"/>
        <v>209</v>
      </c>
    </row>
    <row r="24" spans="1:25" ht="12.75">
      <c r="A24" s="72">
        <v>11</v>
      </c>
      <c r="B24" s="72">
        <v>10</v>
      </c>
      <c r="C24" s="4" t="s">
        <v>60</v>
      </c>
      <c r="D24" s="4" t="s">
        <v>60</v>
      </c>
      <c r="E24" s="15" t="s">
        <v>53</v>
      </c>
      <c r="F24" s="15" t="s">
        <v>54</v>
      </c>
      <c r="G24" s="37">
        <v>7</v>
      </c>
      <c r="H24" s="37">
        <v>16</v>
      </c>
      <c r="I24" s="24">
        <v>828</v>
      </c>
      <c r="J24" s="24">
        <v>1048</v>
      </c>
      <c r="K24" s="24">
        <v>167</v>
      </c>
      <c r="L24" s="24">
        <v>188</v>
      </c>
      <c r="M24" s="64">
        <f aca="true" t="shared" si="4" ref="M24:M30">(I24/J24*100)-100</f>
        <v>-20.99236641221374</v>
      </c>
      <c r="N24" s="14">
        <f t="shared" si="0"/>
        <v>51.75</v>
      </c>
      <c r="O24" s="73">
        <v>16</v>
      </c>
      <c r="P24" s="14">
        <v>1108</v>
      </c>
      <c r="Q24" s="14">
        <v>1493</v>
      </c>
      <c r="R24" s="14">
        <v>249</v>
      </c>
      <c r="S24" s="14">
        <v>284</v>
      </c>
      <c r="T24" s="64">
        <f aca="true" t="shared" si="5" ref="T24:T30">(P24/Q24*100)-100</f>
        <v>-25.787006028131273</v>
      </c>
      <c r="U24" s="74">
        <v>134893</v>
      </c>
      <c r="V24" s="14">
        <f t="shared" si="1"/>
        <v>69.25</v>
      </c>
      <c r="W24" s="74">
        <f t="shared" si="2"/>
        <v>136001</v>
      </c>
      <c r="X24" s="76">
        <v>27123</v>
      </c>
      <c r="Y24" s="75">
        <f t="shared" si="3"/>
        <v>27372</v>
      </c>
    </row>
    <row r="25" spans="1:25" ht="12.75" customHeight="1">
      <c r="A25" s="72">
        <v>12</v>
      </c>
      <c r="B25" s="72">
        <v>11</v>
      </c>
      <c r="C25" s="4" t="s">
        <v>61</v>
      </c>
      <c r="D25" s="4" t="s">
        <v>62</v>
      </c>
      <c r="E25" s="15" t="s">
        <v>49</v>
      </c>
      <c r="F25" s="15" t="s">
        <v>36</v>
      </c>
      <c r="G25" s="37">
        <v>6</v>
      </c>
      <c r="H25" s="37">
        <v>9</v>
      </c>
      <c r="I25" s="24">
        <v>481</v>
      </c>
      <c r="J25" s="24">
        <v>753</v>
      </c>
      <c r="K25" s="24">
        <v>80</v>
      </c>
      <c r="L25" s="24">
        <v>130</v>
      </c>
      <c r="M25" s="64">
        <f t="shared" si="4"/>
        <v>-36.12217795484728</v>
      </c>
      <c r="N25" s="14">
        <f t="shared" si="0"/>
        <v>53.44444444444444</v>
      </c>
      <c r="O25" s="73">
        <v>9</v>
      </c>
      <c r="P25" s="22">
        <v>781</v>
      </c>
      <c r="Q25" s="22">
        <v>1271</v>
      </c>
      <c r="R25" s="91">
        <v>152</v>
      </c>
      <c r="S25" s="91">
        <v>248</v>
      </c>
      <c r="T25" s="64">
        <f t="shared" si="5"/>
        <v>-38.552321007081034</v>
      </c>
      <c r="U25" s="76">
        <v>60108</v>
      </c>
      <c r="V25" s="14">
        <f t="shared" si="1"/>
        <v>86.77777777777777</v>
      </c>
      <c r="W25" s="74">
        <f t="shared" si="2"/>
        <v>60889</v>
      </c>
      <c r="X25" s="74">
        <v>12257</v>
      </c>
      <c r="Y25" s="75">
        <f t="shared" si="3"/>
        <v>12409</v>
      </c>
    </row>
    <row r="26" spans="1:25" ht="12.75" customHeight="1">
      <c r="A26" s="72">
        <v>13</v>
      </c>
      <c r="B26" s="72">
        <v>14</v>
      </c>
      <c r="C26" s="4" t="s">
        <v>80</v>
      </c>
      <c r="D26" s="4" t="s">
        <v>81</v>
      </c>
      <c r="E26" s="15" t="s">
        <v>46</v>
      </c>
      <c r="F26" s="15" t="s">
        <v>48</v>
      </c>
      <c r="G26" s="37">
        <v>2</v>
      </c>
      <c r="H26" s="37">
        <v>1</v>
      </c>
      <c r="I26" s="22">
        <v>247</v>
      </c>
      <c r="J26" s="22">
        <v>583</v>
      </c>
      <c r="K26" s="98">
        <v>59</v>
      </c>
      <c r="L26" s="98">
        <v>124</v>
      </c>
      <c r="M26" s="64">
        <f t="shared" si="4"/>
        <v>-57.63293310463122</v>
      </c>
      <c r="N26" s="14">
        <f t="shared" si="0"/>
        <v>247</v>
      </c>
      <c r="O26" s="73">
        <v>1</v>
      </c>
      <c r="P26" s="14">
        <v>465</v>
      </c>
      <c r="Q26" s="14">
        <v>940</v>
      </c>
      <c r="R26" s="14">
        <v>115</v>
      </c>
      <c r="S26" s="14">
        <v>204</v>
      </c>
      <c r="T26" s="64">
        <f t="shared" si="5"/>
        <v>-50.53191489361702</v>
      </c>
      <c r="U26" s="76">
        <v>1067</v>
      </c>
      <c r="V26" s="14">
        <f t="shared" si="1"/>
        <v>465</v>
      </c>
      <c r="W26" s="74">
        <f t="shared" si="2"/>
        <v>1532</v>
      </c>
      <c r="X26" s="74">
        <v>373</v>
      </c>
      <c r="Y26" s="75">
        <f t="shared" si="3"/>
        <v>488</v>
      </c>
    </row>
    <row r="27" spans="1:25" ht="12.75">
      <c r="A27" s="72">
        <v>14</v>
      </c>
      <c r="B27" s="72">
        <v>15</v>
      </c>
      <c r="C27" s="89" t="s">
        <v>73</v>
      </c>
      <c r="D27" s="89" t="s">
        <v>74</v>
      </c>
      <c r="E27" s="15" t="s">
        <v>46</v>
      </c>
      <c r="F27" s="15" t="s">
        <v>75</v>
      </c>
      <c r="G27" s="37">
        <v>3</v>
      </c>
      <c r="H27" s="37">
        <v>8</v>
      </c>
      <c r="I27" s="24">
        <v>251</v>
      </c>
      <c r="J27" s="24">
        <v>553</v>
      </c>
      <c r="K27" s="14">
        <v>42</v>
      </c>
      <c r="L27" s="14">
        <v>95</v>
      </c>
      <c r="M27" s="64">
        <f t="shared" si="4"/>
        <v>-54.611211573236886</v>
      </c>
      <c r="N27" s="14">
        <f t="shared" si="0"/>
        <v>31.375</v>
      </c>
      <c r="O27" s="73">
        <v>8</v>
      </c>
      <c r="P27" s="14">
        <v>425</v>
      </c>
      <c r="Q27" s="14">
        <v>816</v>
      </c>
      <c r="R27" s="14">
        <v>73</v>
      </c>
      <c r="S27" s="14">
        <v>147</v>
      </c>
      <c r="T27" s="64">
        <f t="shared" si="5"/>
        <v>-47.916666666666664</v>
      </c>
      <c r="U27" s="74">
        <v>2401</v>
      </c>
      <c r="V27" s="14">
        <f t="shared" si="1"/>
        <v>53.125</v>
      </c>
      <c r="W27" s="74">
        <f t="shared" si="2"/>
        <v>2826</v>
      </c>
      <c r="X27" s="76">
        <v>433</v>
      </c>
      <c r="Y27" s="75">
        <f t="shared" si="3"/>
        <v>506</v>
      </c>
    </row>
    <row r="28" spans="1:25" ht="12.75">
      <c r="A28" s="72">
        <v>15</v>
      </c>
      <c r="B28" s="72">
        <v>17</v>
      </c>
      <c r="C28" s="4" t="s">
        <v>58</v>
      </c>
      <c r="D28" s="4" t="s">
        <v>59</v>
      </c>
      <c r="E28" s="15" t="s">
        <v>46</v>
      </c>
      <c r="F28" s="15" t="s">
        <v>47</v>
      </c>
      <c r="G28" s="37">
        <v>10</v>
      </c>
      <c r="H28" s="37">
        <v>2</v>
      </c>
      <c r="I28" s="91">
        <v>174</v>
      </c>
      <c r="J28" s="91">
        <v>524</v>
      </c>
      <c r="K28" s="98">
        <v>30</v>
      </c>
      <c r="L28" s="98">
        <v>92</v>
      </c>
      <c r="M28" s="64">
        <f t="shared" si="4"/>
        <v>-66.79389312977099</v>
      </c>
      <c r="N28" s="14">
        <f t="shared" si="0"/>
        <v>87</v>
      </c>
      <c r="O28" s="73">
        <v>2</v>
      </c>
      <c r="P28" s="22">
        <v>386</v>
      </c>
      <c r="Q28" s="22">
        <v>697</v>
      </c>
      <c r="R28" s="22">
        <v>71</v>
      </c>
      <c r="S28" s="22">
        <v>127</v>
      </c>
      <c r="T28" s="64">
        <f t="shared" si="5"/>
        <v>-44.61979913916786</v>
      </c>
      <c r="U28" s="74">
        <v>18236</v>
      </c>
      <c r="V28" s="14">
        <f t="shared" si="1"/>
        <v>193</v>
      </c>
      <c r="W28" s="74">
        <f t="shared" si="2"/>
        <v>18622</v>
      </c>
      <c r="X28" s="76">
        <v>3356</v>
      </c>
      <c r="Y28" s="75">
        <f t="shared" si="3"/>
        <v>3427</v>
      </c>
    </row>
    <row r="29" spans="1:25" ht="12.75">
      <c r="A29" s="72">
        <v>16</v>
      </c>
      <c r="B29" s="72">
        <v>13</v>
      </c>
      <c r="C29" s="4" t="s">
        <v>76</v>
      </c>
      <c r="D29" s="4" t="s">
        <v>77</v>
      </c>
      <c r="E29" s="15" t="s">
        <v>46</v>
      </c>
      <c r="F29" s="15" t="s">
        <v>47</v>
      </c>
      <c r="G29" s="37">
        <v>3</v>
      </c>
      <c r="H29" s="37">
        <v>6</v>
      </c>
      <c r="I29" s="24">
        <v>177</v>
      </c>
      <c r="J29" s="24">
        <v>582</v>
      </c>
      <c r="K29" s="91">
        <v>33</v>
      </c>
      <c r="L29" s="91">
        <v>100</v>
      </c>
      <c r="M29" s="64">
        <f t="shared" si="4"/>
        <v>-69.58762886597938</v>
      </c>
      <c r="N29" s="14">
        <f t="shared" si="0"/>
        <v>29.5</v>
      </c>
      <c r="O29" s="37">
        <v>6</v>
      </c>
      <c r="P29" s="22">
        <v>358</v>
      </c>
      <c r="Q29" s="22">
        <v>996</v>
      </c>
      <c r="R29" s="22">
        <v>71</v>
      </c>
      <c r="S29" s="22">
        <v>187</v>
      </c>
      <c r="T29" s="64">
        <f t="shared" si="5"/>
        <v>-64.05622489959839</v>
      </c>
      <c r="U29" s="74">
        <v>4207</v>
      </c>
      <c r="V29" s="14">
        <f t="shared" si="1"/>
        <v>59.666666666666664</v>
      </c>
      <c r="W29" s="74">
        <f t="shared" si="2"/>
        <v>4565</v>
      </c>
      <c r="X29" s="76">
        <v>827</v>
      </c>
      <c r="Y29" s="75">
        <f t="shared" si="3"/>
        <v>898</v>
      </c>
    </row>
    <row r="30" spans="1:25" ht="12.75">
      <c r="A30" s="72">
        <v>17</v>
      </c>
      <c r="B30" s="72">
        <v>16</v>
      </c>
      <c r="C30" s="4" t="s">
        <v>63</v>
      </c>
      <c r="D30" s="4" t="s">
        <v>64</v>
      </c>
      <c r="E30" s="15" t="s">
        <v>65</v>
      </c>
      <c r="F30" s="15" t="s">
        <v>48</v>
      </c>
      <c r="G30" s="37">
        <v>5</v>
      </c>
      <c r="H30" s="37">
        <v>9</v>
      </c>
      <c r="I30" s="24">
        <v>272</v>
      </c>
      <c r="J30" s="24">
        <v>352</v>
      </c>
      <c r="K30" s="98">
        <v>47</v>
      </c>
      <c r="L30" s="98">
        <v>61</v>
      </c>
      <c r="M30" s="64">
        <f t="shared" si="4"/>
        <v>-22.727272727272734</v>
      </c>
      <c r="N30" s="14">
        <f t="shared" si="0"/>
        <v>30.22222222222222</v>
      </c>
      <c r="O30" s="73">
        <v>9</v>
      </c>
      <c r="P30" s="22">
        <v>272</v>
      </c>
      <c r="Q30" s="22">
        <v>717</v>
      </c>
      <c r="R30" s="22">
        <v>47</v>
      </c>
      <c r="S30" s="22">
        <v>150</v>
      </c>
      <c r="T30" s="64">
        <f t="shared" si="5"/>
        <v>-62.064156206415625</v>
      </c>
      <c r="U30" s="74">
        <v>17225</v>
      </c>
      <c r="V30" s="14">
        <f t="shared" si="1"/>
        <v>30.22222222222222</v>
      </c>
      <c r="W30" s="74">
        <f t="shared" si="2"/>
        <v>17497</v>
      </c>
      <c r="X30" s="74">
        <v>3712</v>
      </c>
      <c r="Y30" s="75">
        <f t="shared" si="3"/>
        <v>3759</v>
      </c>
    </row>
    <row r="31" spans="1:25" ht="12.75">
      <c r="A31" s="72">
        <v>18</v>
      </c>
      <c r="B31" s="72"/>
      <c r="C31" s="93"/>
      <c r="D31" s="4"/>
      <c r="E31" s="15"/>
      <c r="F31" s="15"/>
      <c r="G31" s="37"/>
      <c r="H31" s="37"/>
      <c r="I31" s="24"/>
      <c r="J31" s="24"/>
      <c r="K31" s="24"/>
      <c r="L31" s="24"/>
      <c r="M31" s="64"/>
      <c r="N31" s="14"/>
      <c r="O31" s="38"/>
      <c r="P31" s="14"/>
      <c r="Q31" s="14"/>
      <c r="R31" s="14"/>
      <c r="S31" s="14"/>
      <c r="T31" s="64"/>
      <c r="U31" s="90"/>
      <c r="V31" s="14"/>
      <c r="W31" s="74"/>
      <c r="X31" s="74"/>
      <c r="Y31" s="75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92"/>
      <c r="L32" s="92"/>
      <c r="M32" s="64"/>
      <c r="N32" s="14"/>
      <c r="O32" s="38"/>
      <c r="P32" s="14"/>
      <c r="Q32" s="14"/>
      <c r="R32" s="14"/>
      <c r="S32" s="14"/>
      <c r="T32" s="64"/>
      <c r="U32" s="90"/>
      <c r="V32" s="14"/>
      <c r="W32" s="74"/>
      <c r="X32" s="74"/>
      <c r="Y32" s="75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14"/>
      <c r="Q33" s="14"/>
      <c r="R33" s="14"/>
      <c r="S33" s="14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169</v>
      </c>
      <c r="I34" s="31">
        <f>SUM(I14:I33)</f>
        <v>112344</v>
      </c>
      <c r="J34" s="31">
        <v>232940</v>
      </c>
      <c r="K34" s="31">
        <f>SUM(K14:K33)</f>
        <v>19942</v>
      </c>
      <c r="L34" s="31">
        <v>44683</v>
      </c>
      <c r="M34" s="68">
        <f>(I34/J34*100)-100</f>
        <v>-51.771271572078646</v>
      </c>
      <c r="N34" s="32">
        <f>I34/H34</f>
        <v>664.7573964497042</v>
      </c>
      <c r="O34" s="34">
        <f>SUM(O14:O33)</f>
        <v>169</v>
      </c>
      <c r="P34" s="31">
        <f>SUM(P14:P33)</f>
        <v>178627</v>
      </c>
      <c r="Q34" s="31">
        <v>348995</v>
      </c>
      <c r="R34" s="31">
        <f>SUM(R14:R33)</f>
        <v>34890</v>
      </c>
      <c r="S34" s="31">
        <v>70166</v>
      </c>
      <c r="T34" s="68">
        <f>(P34/Q34*100)-100</f>
        <v>-48.8167452255763</v>
      </c>
      <c r="U34" s="31">
        <f>SUM(U14:U33)</f>
        <v>1140917</v>
      </c>
      <c r="V34" s="86">
        <f>P34/O34</f>
        <v>1056.9644970414201</v>
      </c>
      <c r="W34" s="88">
        <f>SUM(U34,P34)</f>
        <v>1319544</v>
      </c>
      <c r="X34" s="87">
        <f>SUM(X14:X33)</f>
        <v>221742</v>
      </c>
      <c r="Y34" s="35">
        <f>SUM(Y14:Y33)</f>
        <v>256632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07 - Jun</v>
      </c>
      <c r="L4" s="20"/>
      <c r="M4" s="62" t="str">
        <f>'WEEKLY COMPETITIVE REPORT'!M4</f>
        <v>09 - Jun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0.7548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06 - Jun</v>
      </c>
      <c r="L5" s="7"/>
      <c r="M5" s="63" t="str">
        <f>'WEEKLY COMPETITIVE REPORT'!M5</f>
        <v>12 - Jun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23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41438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HANGOVER 3</v>
      </c>
      <c r="D14" s="4" t="str">
        <f>'WEEKLY COMPETITIVE REPORT'!D14</f>
        <v>PREKROKANA NOČ 3</v>
      </c>
      <c r="E14" s="4" t="str">
        <f>'WEEKLY COMPETITIVE REPORT'!E14</f>
        <v>WB</v>
      </c>
      <c r="F14" s="4" t="str">
        <f>'WEEKLY COMPETITIVE REPORT'!F14</f>
        <v>Blitz</v>
      </c>
      <c r="G14" s="37">
        <f>'WEEKLY COMPETITIVE REPORT'!G14</f>
        <v>2</v>
      </c>
      <c r="H14" s="37">
        <f>'WEEKLY COMPETITIVE REPORT'!H14</f>
        <v>11</v>
      </c>
      <c r="I14" s="14">
        <f>'WEEKLY COMPETITIVE REPORT'!I14/Y4</f>
        <v>58104.13354531001</v>
      </c>
      <c r="J14" s="14">
        <f>'WEEKLY COMPETITIVE REPORT'!J14/Y4</f>
        <v>154419.71383147853</v>
      </c>
      <c r="K14" s="22">
        <f>'WEEKLY COMPETITIVE REPORT'!K14</f>
        <v>7883</v>
      </c>
      <c r="L14" s="22">
        <f>'WEEKLY COMPETITIVE REPORT'!L14</f>
        <v>20985</v>
      </c>
      <c r="M14" s="64">
        <f>'WEEKLY COMPETITIVE REPORT'!M14</f>
        <v>-62.37259343148358</v>
      </c>
      <c r="N14" s="14">
        <f aca="true" t="shared" si="0" ref="N14:N20">I14/H14</f>
        <v>5282.193958664547</v>
      </c>
      <c r="O14" s="37">
        <f>'WEEKLY COMPETITIVE REPORT'!O14</f>
        <v>11</v>
      </c>
      <c r="P14" s="14">
        <f>'WEEKLY COMPETITIVE REPORT'!P14/Y4</f>
        <v>91277.15951245363</v>
      </c>
      <c r="Q14" s="14">
        <f>'WEEKLY COMPETITIVE REPORT'!Q14/Y4</f>
        <v>240225.2252252252</v>
      </c>
      <c r="R14" s="22">
        <f>'WEEKLY COMPETITIVE REPORT'!R14</f>
        <v>13766</v>
      </c>
      <c r="S14" s="22">
        <f>'WEEKLY COMPETITIVE REPORT'!S14</f>
        <v>35228</v>
      </c>
      <c r="T14" s="64">
        <f>'WEEKLY COMPETITIVE REPORT'!T14</f>
        <v>-62.00350757216444</v>
      </c>
      <c r="U14" s="14">
        <f>'WEEKLY COMPETITIVE REPORT'!U14/Y4</f>
        <v>240402.75569687333</v>
      </c>
      <c r="V14" s="14">
        <f aca="true" t="shared" si="1" ref="V14:V20">P14/O14</f>
        <v>8297.92359204124</v>
      </c>
      <c r="W14" s="25">
        <f aca="true" t="shared" si="2" ref="W14:W20">P14+U14</f>
        <v>331679.91520932695</v>
      </c>
      <c r="X14" s="22">
        <f>'WEEKLY COMPETITIVE REPORT'!X14</f>
        <v>35266</v>
      </c>
      <c r="Y14" s="56">
        <f>'WEEKLY COMPETITIVE REPORT'!Y14</f>
        <v>49032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FAST AND FURIOUS 6</v>
      </c>
      <c r="D15" s="4" t="str">
        <f>'WEEKLY COMPETITIVE REPORT'!D15</f>
        <v>HITRI IN DRZNI 6</v>
      </c>
      <c r="E15" s="4" t="str">
        <f>'WEEKLY COMPETITIVE REPORT'!E15</f>
        <v>UNI</v>
      </c>
      <c r="F15" s="4" t="str">
        <f>'WEEKLY COMPETITIVE REPORT'!F15</f>
        <v>Karantanija</v>
      </c>
      <c r="G15" s="37">
        <f>'WEEKLY COMPETITIVE REPORT'!G15</f>
        <v>3</v>
      </c>
      <c r="H15" s="37">
        <f>'WEEKLY COMPETITIVE REPORT'!H15</f>
        <v>11</v>
      </c>
      <c r="I15" s="14">
        <f>'WEEKLY COMPETITIVE REPORT'!I15/Y4</f>
        <v>32078.696343402225</v>
      </c>
      <c r="J15" s="14">
        <f>'WEEKLY COMPETITIVE REPORT'!J15/Y4</f>
        <v>76111.55272919979</v>
      </c>
      <c r="K15" s="22">
        <f>'WEEKLY COMPETITIVE REPORT'!K15</f>
        <v>4229</v>
      </c>
      <c r="L15" s="22">
        <f>'WEEKLY COMPETITIVE REPORT'!L15</f>
        <v>10075</v>
      </c>
      <c r="M15" s="64">
        <f>'WEEKLY COMPETITIVE REPORT'!M15</f>
        <v>-57.85305227245034</v>
      </c>
      <c r="N15" s="14">
        <f t="shared" si="0"/>
        <v>2916.245122127475</v>
      </c>
      <c r="O15" s="37">
        <f>'WEEKLY COMPETITIVE REPORT'!O15</f>
        <v>11</v>
      </c>
      <c r="P15" s="14">
        <f>'WEEKLY COMPETITIVE REPORT'!P15/Y4</f>
        <v>48131.95548489666</v>
      </c>
      <c r="Q15" s="14">
        <f>'WEEKLY COMPETITIVE REPORT'!Q15/Y4</f>
        <v>105487.54636989931</v>
      </c>
      <c r="R15" s="22">
        <f>'WEEKLY COMPETITIVE REPORT'!R15</f>
        <v>6970</v>
      </c>
      <c r="S15" s="22">
        <f>'WEEKLY COMPETITIVE REPORT'!S15</f>
        <v>15035</v>
      </c>
      <c r="T15" s="64">
        <f>'WEEKLY COMPETITIVE REPORT'!T15</f>
        <v>-54.37190726181206</v>
      </c>
      <c r="U15" s="14">
        <f>'WEEKLY COMPETITIVE REPORT'!U15/Y4</f>
        <v>372114.4674085851</v>
      </c>
      <c r="V15" s="14">
        <f t="shared" si="1"/>
        <v>4375.632316808787</v>
      </c>
      <c r="W15" s="25">
        <f t="shared" si="2"/>
        <v>420246.42289348174</v>
      </c>
      <c r="X15" s="22">
        <f>'WEEKLY COMPETITIVE REPORT'!X15</f>
        <v>53699</v>
      </c>
      <c r="Y15" s="56">
        <f>'WEEKLY COMPETITIVE REPORT'!Y15</f>
        <v>60669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EPIC</v>
      </c>
      <c r="D16" s="4" t="str">
        <f>'WEEKLY COMPETITIVE REPORT'!D16</f>
        <v>SKRIVNOSTNI VARUHI GOZDA</v>
      </c>
      <c r="E16" s="4" t="str">
        <f>'WEEKLY COMPETITIVE REPORT'!E16</f>
        <v>FOX</v>
      </c>
      <c r="F16" s="4" t="str">
        <f>'WEEKLY COMPETITIVE REPORT'!F16</f>
        <v>Blitz</v>
      </c>
      <c r="G16" s="37">
        <f>'WEEKLY COMPETITIVE REPORT'!G16</f>
        <v>1</v>
      </c>
      <c r="H16" s="37">
        <f>'WEEKLY COMPETITIVE REPORT'!H16</f>
        <v>18</v>
      </c>
      <c r="I16" s="14">
        <f>'WEEKLY COMPETITIVE REPORT'!I16/Y4</f>
        <v>22812.665606783252</v>
      </c>
      <c r="J16" s="14">
        <f>'WEEKLY COMPETITIVE REPORT'!J16/Y4</f>
        <v>0</v>
      </c>
      <c r="K16" s="22">
        <f>'WEEKLY COMPETITIVE REPORT'!K16</f>
        <v>3066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1267.3703114879584</v>
      </c>
      <c r="O16" s="37">
        <f>'WEEKLY COMPETITIVE REPORT'!O16</f>
        <v>18</v>
      </c>
      <c r="P16" s="14">
        <f>'WEEKLY COMPETITIVE REPORT'!P16/Y4</f>
        <v>36491.78590355061</v>
      </c>
      <c r="Q16" s="14">
        <f>'WEEKLY COMPETITIVE REPORT'!Q16/Y4</f>
        <v>0</v>
      </c>
      <c r="R16" s="22">
        <f>'WEEKLY COMPETITIVE REPORT'!R16</f>
        <v>5303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24279.27927927928</v>
      </c>
      <c r="V16" s="14">
        <f t="shared" si="1"/>
        <v>2027.3214390861451</v>
      </c>
      <c r="W16" s="25">
        <f t="shared" si="2"/>
        <v>60771.06518282989</v>
      </c>
      <c r="X16" s="22">
        <f>'WEEKLY COMPETITIVE REPORT'!X16</f>
        <v>3074</v>
      </c>
      <c r="Y16" s="56">
        <f>'WEEKLY COMPETITIVE REPORT'!Y16</f>
        <v>8377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AFTER EARTH</v>
      </c>
      <c r="D17" s="4" t="str">
        <f>'WEEKLY COMPETITIVE REPORT'!D17</f>
        <v>ČAS PO ZEMLJI</v>
      </c>
      <c r="E17" s="4" t="str">
        <f>'WEEKLY COMPETITIVE REPORT'!E17</f>
        <v>SONY</v>
      </c>
      <c r="F17" s="4" t="str">
        <f>'WEEKLY COMPETITIVE REPORT'!F17</f>
        <v>CF</v>
      </c>
      <c r="G17" s="37">
        <f>'WEEKLY COMPETITIVE REPORT'!G17</f>
        <v>1</v>
      </c>
      <c r="H17" s="37">
        <f>'WEEKLY COMPETITIVE REPORT'!H17</f>
        <v>11</v>
      </c>
      <c r="I17" s="14">
        <f>'WEEKLY COMPETITIVE REPORT'!I17/Y4</f>
        <v>18196.873343932166</v>
      </c>
      <c r="J17" s="14">
        <f>'WEEKLY COMPETITIVE REPORT'!J17/Y4</f>
        <v>0</v>
      </c>
      <c r="K17" s="22">
        <f>'WEEKLY COMPETITIVE REPORT'!K17</f>
        <v>2526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1654.2612130847424</v>
      </c>
      <c r="O17" s="37">
        <f>'WEEKLY COMPETITIVE REPORT'!O17</f>
        <v>11</v>
      </c>
      <c r="P17" s="14">
        <f>'WEEKLY COMPETITIVE REPORT'!P17/Y4</f>
        <v>28773.184949655537</v>
      </c>
      <c r="Q17" s="14">
        <f>'WEEKLY COMPETITIVE REPORT'!Q17/Y4</f>
        <v>0</v>
      </c>
      <c r="R17" s="22">
        <f>'WEEKLY COMPETITIVE REPORT'!R17</f>
        <v>4379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1356.6507684154742</v>
      </c>
      <c r="V17" s="14">
        <f t="shared" si="1"/>
        <v>2615.7440863323213</v>
      </c>
      <c r="W17" s="25">
        <f t="shared" si="2"/>
        <v>30129.83571807101</v>
      </c>
      <c r="X17" s="22">
        <f>'WEEKLY COMPETITIVE REPORT'!X17</f>
        <v>192</v>
      </c>
      <c r="Y17" s="56">
        <f>'WEEKLY COMPETITIVE REPORT'!Y17</f>
        <v>4571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GREAT GATSBY</v>
      </c>
      <c r="D18" s="4" t="str">
        <f>'WEEKLY COMPETITIVE REPORT'!D18</f>
        <v>VELIKI GATSBY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4</v>
      </c>
      <c r="H18" s="37">
        <f>'WEEKLY COMPETITIVE REPORT'!H18</f>
        <v>10</v>
      </c>
      <c r="I18" s="14">
        <f>'WEEKLY COMPETITIVE REPORT'!I18/Y4</f>
        <v>5797.562268150503</v>
      </c>
      <c r="J18" s="14">
        <f>'WEEKLY COMPETITIVE REPORT'!J18/Y4</f>
        <v>14595.919448860624</v>
      </c>
      <c r="K18" s="22">
        <f>'WEEKLY COMPETITIVE REPORT'!K18</f>
        <v>681</v>
      </c>
      <c r="L18" s="22">
        <f>'WEEKLY COMPETITIVE REPORT'!L18</f>
        <v>1695</v>
      </c>
      <c r="M18" s="64">
        <f>'WEEKLY COMPETITIVE REPORT'!M18</f>
        <v>-60.27956794045566</v>
      </c>
      <c r="N18" s="14">
        <f t="shared" si="0"/>
        <v>579.7562268150502</v>
      </c>
      <c r="O18" s="37">
        <f>'WEEKLY COMPETITIVE REPORT'!O18</f>
        <v>10</v>
      </c>
      <c r="P18" s="14">
        <f>'WEEKLY COMPETITIVE REPORT'!P18/Y4</f>
        <v>12367.514573396926</v>
      </c>
      <c r="Q18" s="14">
        <f>'WEEKLY COMPETITIVE REPORT'!Q18/Y4</f>
        <v>23757.28669846317</v>
      </c>
      <c r="R18" s="22">
        <f>'WEEKLY COMPETITIVE REPORT'!R18</f>
        <v>1622</v>
      </c>
      <c r="S18" s="22">
        <f>'WEEKLY COMPETITIVE REPORT'!S18</f>
        <v>2963</v>
      </c>
      <c r="T18" s="64">
        <f>'WEEKLY COMPETITIVE REPORT'!T18</f>
        <v>-47.94222618782066</v>
      </c>
      <c r="U18" s="14">
        <f>'WEEKLY COMPETITIVE REPORT'!U18/Y4</f>
        <v>113705.61738208796</v>
      </c>
      <c r="V18" s="14">
        <f t="shared" si="1"/>
        <v>1236.7514573396925</v>
      </c>
      <c r="W18" s="25">
        <f t="shared" si="2"/>
        <v>126073.13195548489</v>
      </c>
      <c r="X18" s="22">
        <f>'WEEKLY COMPETITIVE REPORT'!X18</f>
        <v>14375</v>
      </c>
      <c r="Y18" s="56">
        <f>'WEEKLY COMPETITIVE REPORT'!Y18</f>
        <v>15997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STAR TREK INTO DARKNES</v>
      </c>
      <c r="D19" s="4" t="str">
        <f>'WEEKLY COMPETITIVE REPORT'!D19</f>
        <v>ZVEZDNE STEZE V TEMO</v>
      </c>
      <c r="E19" s="4" t="str">
        <f>'WEEKLY COMPETITIVE REPORT'!E19</f>
        <v>PAR</v>
      </c>
      <c r="F19" s="4" t="str">
        <f>'WEEKLY COMPETITIVE REPORT'!F19</f>
        <v>Karantanija</v>
      </c>
      <c r="G19" s="37">
        <f>'WEEKLY COMPETITIVE REPORT'!G19</f>
        <v>4</v>
      </c>
      <c r="H19" s="37">
        <f>'WEEKLY COMPETITIVE REPORT'!H19</f>
        <v>16</v>
      </c>
      <c r="I19" s="14">
        <f>'WEEKLY COMPETITIVE REPORT'!I19/Y4</f>
        <v>3627.450980392157</v>
      </c>
      <c r="J19" s="14">
        <f>'WEEKLY COMPETITIVE REPORT'!J19/Y4</f>
        <v>9279.279279279279</v>
      </c>
      <c r="K19" s="22">
        <f>'WEEKLY COMPETITIVE REPORT'!K19</f>
        <v>444</v>
      </c>
      <c r="L19" s="22">
        <f>'WEEKLY COMPETITIVE REPORT'!L19</f>
        <v>1208</v>
      </c>
      <c r="M19" s="64">
        <f>'WEEKLY COMPETITIVE REPORT'!M19</f>
        <v>-60.90805254140491</v>
      </c>
      <c r="N19" s="14">
        <f t="shared" si="0"/>
        <v>226.7156862745098</v>
      </c>
      <c r="O19" s="37">
        <f>'WEEKLY COMPETITIVE REPORT'!O19</f>
        <v>16</v>
      </c>
      <c r="P19" s="14">
        <f>'WEEKLY COMPETITIVE REPORT'!P19/Y4</f>
        <v>6128.775834658188</v>
      </c>
      <c r="Q19" s="14">
        <f>'WEEKLY COMPETITIVE REPORT'!Q19/Y4</f>
        <v>13370.429252782193</v>
      </c>
      <c r="R19" s="22">
        <f>'WEEKLY COMPETITIVE REPORT'!R19</f>
        <v>809</v>
      </c>
      <c r="S19" s="22">
        <f>'WEEKLY COMPETITIVE REPORT'!S19</f>
        <v>1877</v>
      </c>
      <c r="T19" s="64">
        <f>'WEEKLY COMPETITIVE REPORT'!T19</f>
        <v>-54.16171224732461</v>
      </c>
      <c r="U19" s="14">
        <f>'WEEKLY COMPETITIVE REPORT'!U19/Y4</f>
        <v>78808.95601483836</v>
      </c>
      <c r="V19" s="14">
        <f t="shared" si="1"/>
        <v>383.04848966613673</v>
      </c>
      <c r="W19" s="25">
        <f t="shared" si="2"/>
        <v>84937.73184949654</v>
      </c>
      <c r="X19" s="22">
        <f>'WEEKLY COMPETITIVE REPORT'!X19</f>
        <v>11935</v>
      </c>
      <c r="Y19" s="56">
        <f>'WEEKLY COMPETITIVE REPORT'!Y19</f>
        <v>12744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ARBITRAGE</v>
      </c>
      <c r="D20" s="4" t="str">
        <f>'WEEKLY COMPETITIVE REPORT'!D20</f>
        <v>ARBITRAŽA</v>
      </c>
      <c r="E20" s="4" t="str">
        <f>'WEEKLY COMPETITIVE REPORT'!E20</f>
        <v>IND</v>
      </c>
      <c r="F20" s="4" t="str">
        <f>'WEEKLY COMPETITIVE REPORT'!F20</f>
        <v>FIVIA</v>
      </c>
      <c r="G20" s="37">
        <f>'WEEKLY COMPETITIVE REPORT'!G20</f>
        <v>2</v>
      </c>
      <c r="H20" s="37">
        <f>'WEEKLY COMPETITIVE REPORT'!H20</f>
        <v>7</v>
      </c>
      <c r="I20" s="14">
        <f>'WEEKLY COMPETITIVE REPORT'!I20/Y4</f>
        <v>1974.0328563857975</v>
      </c>
      <c r="J20" s="14">
        <f>'WEEKLY COMPETITIVE REPORT'!J20/Y4</f>
        <v>3464.493905670376</v>
      </c>
      <c r="K20" s="22">
        <f>'WEEKLY COMPETITIVE REPORT'!K20</f>
        <v>256</v>
      </c>
      <c r="L20" s="22">
        <f>'WEEKLY COMPETITIVE REPORT'!L20</f>
        <v>459</v>
      </c>
      <c r="M20" s="64">
        <f>'WEEKLY COMPETITIVE REPORT'!M20</f>
        <v>-43.02103250478011</v>
      </c>
      <c r="N20" s="14">
        <f t="shared" si="0"/>
        <v>282.00469376939964</v>
      </c>
      <c r="O20" s="37">
        <f>'WEEKLY COMPETITIVE REPORT'!O20</f>
        <v>7</v>
      </c>
      <c r="P20" s="14">
        <f>'WEEKLY COMPETITIVE REPORT'!P20/Y4</f>
        <v>3351.8812930577637</v>
      </c>
      <c r="Q20" s="14">
        <f>'WEEKLY COMPETITIVE REPORT'!Q20/Y4</f>
        <v>5434.552199258082</v>
      </c>
      <c r="R20" s="22">
        <f>'WEEKLY COMPETITIVE REPORT'!R20</f>
        <v>474</v>
      </c>
      <c r="S20" s="22">
        <f>'WEEKLY COMPETITIVE REPORT'!S20</f>
        <v>821</v>
      </c>
      <c r="T20" s="64">
        <f>'WEEKLY COMPETITIVE REPORT'!T20</f>
        <v>-38.32276938078986</v>
      </c>
      <c r="U20" s="14">
        <f>'WEEKLY COMPETITIVE REPORT'!U20/Y4</f>
        <v>5434.552199258082</v>
      </c>
      <c r="V20" s="14">
        <f t="shared" si="1"/>
        <v>478.8401847225377</v>
      </c>
      <c r="W20" s="25">
        <f t="shared" si="2"/>
        <v>8786.433492315846</v>
      </c>
      <c r="X20" s="22">
        <f>'WEEKLY COMPETITIVE REPORT'!X20</f>
        <v>821</v>
      </c>
      <c r="Y20" s="56">
        <f>'WEEKLY COMPETITIVE REPORT'!Y20</f>
        <v>1295</v>
      </c>
    </row>
    <row r="21" spans="1:25" ht="12.75">
      <c r="A21" s="50">
        <v>8</v>
      </c>
      <c r="B21" s="4">
        <f>'WEEKLY COMPETITIVE REPORT'!B21</f>
        <v>7</v>
      </c>
      <c r="C21" s="4" t="str">
        <f>'WEEKLY COMPETITIVE REPORT'!C21</f>
        <v>VAJE V OBJEMU</v>
      </c>
      <c r="D21" s="4" t="str">
        <f>'WEEKLY COMPETITIVE REPORT'!D21</f>
        <v>VAJE V OBJEMU</v>
      </c>
      <c r="E21" s="4" t="str">
        <f>'WEEKLY COMPETITIVE REPORT'!E21</f>
        <v>DOMES</v>
      </c>
      <c r="F21" s="4" t="str">
        <f>'WEEKLY COMPETITIVE REPORT'!F21</f>
        <v>Cinemania</v>
      </c>
      <c r="G21" s="37">
        <f>'WEEKLY COMPETITIVE REPORT'!G21</f>
        <v>4</v>
      </c>
      <c r="H21" s="37">
        <f>'WEEKLY COMPETITIVE REPORT'!H21</f>
        <v>10</v>
      </c>
      <c r="I21" s="14">
        <f>'WEEKLY COMPETITIVE REPORT'!I21/Y4</f>
        <v>972.4430312665606</v>
      </c>
      <c r="J21" s="14">
        <f>'WEEKLY COMPETITIVE REPORT'!J21/Y4</f>
        <v>3163.751987281399</v>
      </c>
      <c r="K21" s="22">
        <f>'WEEKLY COMPETITIVE REPORT'!K21</f>
        <v>126</v>
      </c>
      <c r="L21" s="22">
        <f>'WEEKLY COMPETITIVE REPORT'!L21</f>
        <v>447</v>
      </c>
      <c r="M21" s="64">
        <f>'WEEKLY COMPETITIVE REPORT'!M21</f>
        <v>-69.26298157453937</v>
      </c>
      <c r="N21" s="14">
        <f aca="true" t="shared" si="3" ref="N21:N33">I21/H21</f>
        <v>97.24430312665606</v>
      </c>
      <c r="O21" s="37">
        <f>'WEEKLY COMPETITIVE REPORT'!O21</f>
        <v>10</v>
      </c>
      <c r="P21" s="14">
        <f>'WEEKLY COMPETITIVE REPORT'!P21/Y4</f>
        <v>1840.222575516693</v>
      </c>
      <c r="Q21" s="14">
        <f>'WEEKLY COMPETITIVE REPORT'!Q21/Y4</f>
        <v>4634.340222575516</v>
      </c>
      <c r="R21" s="22">
        <f>'WEEKLY COMPETITIVE REPORT'!R21</f>
        <v>272</v>
      </c>
      <c r="S21" s="22">
        <f>'WEEKLY COMPETITIVE REPORT'!S21</f>
        <v>702</v>
      </c>
      <c r="T21" s="64">
        <f>'WEEKLY COMPETITIVE REPORT'!T21</f>
        <v>-60.291595197255575</v>
      </c>
      <c r="U21" s="14">
        <f>'WEEKLY COMPETITIVE REPORT'!U21/Y4</f>
        <v>18024.642289348172</v>
      </c>
      <c r="V21" s="14">
        <f aca="true" t="shared" si="4" ref="V21:V33">P21/O21</f>
        <v>184.0222575516693</v>
      </c>
      <c r="W21" s="25">
        <f aca="true" t="shared" si="5" ref="W21:W33">P21+U21</f>
        <v>19864.864864864867</v>
      </c>
      <c r="X21" s="22">
        <f>'WEEKLY COMPETITIVE REPORT'!X21</f>
        <v>3395</v>
      </c>
      <c r="Y21" s="56">
        <f>'WEEKLY COMPETITIVE REPORT'!Y21</f>
        <v>3667</v>
      </c>
    </row>
    <row r="22" spans="1:25" ht="12.75">
      <c r="A22" s="50">
        <v>9</v>
      </c>
      <c r="B22" s="4">
        <f>'WEEKLY COMPETITIVE REPORT'!B22</f>
        <v>6</v>
      </c>
      <c r="C22" s="4" t="str">
        <f>'WEEKLY COMPETITIVE REPORT'!C22</f>
        <v>THE CROODS</v>
      </c>
      <c r="D22" s="4" t="str">
        <f>'WEEKLY COMPETITIVE REPORT'!D22</f>
        <v>KRUDOVI</v>
      </c>
      <c r="E22" s="4" t="str">
        <f>'WEEKLY COMPETITIVE REPORT'!E22</f>
        <v>FOX</v>
      </c>
      <c r="F22" s="4" t="str">
        <f>'WEEKLY COMPETITIVE REPORT'!F22</f>
        <v>Blitz</v>
      </c>
      <c r="G22" s="37">
        <f>'WEEKLY COMPETITIVE REPORT'!G22</f>
        <v>11</v>
      </c>
      <c r="H22" s="37">
        <f>'WEEKLY COMPETITIVE REPORT'!H22</f>
        <v>23</v>
      </c>
      <c r="I22" s="14">
        <f>'WEEKLY COMPETITIVE REPORT'!I22/Y4</f>
        <v>1074.4568097509273</v>
      </c>
      <c r="J22" s="14">
        <f>'WEEKLY COMPETITIVE REPORT'!J22/Y4</f>
        <v>4088.500264970853</v>
      </c>
      <c r="K22" s="22">
        <f>'WEEKLY COMPETITIVE REPORT'!K22</f>
        <v>159</v>
      </c>
      <c r="L22" s="22">
        <f>'WEEKLY COMPETITIVE REPORT'!L22</f>
        <v>622</v>
      </c>
      <c r="M22" s="64">
        <f>'WEEKLY COMPETITIVE REPORT'!M22</f>
        <v>-73.7200259235256</v>
      </c>
      <c r="N22" s="14">
        <f t="shared" si="3"/>
        <v>46.71551346743162</v>
      </c>
      <c r="O22" s="37">
        <f>'WEEKLY COMPETITIVE REPORT'!O22</f>
        <v>23</v>
      </c>
      <c r="P22" s="14">
        <f>'WEEKLY COMPETITIVE REPORT'!P22/Y4</f>
        <v>1777.9544250132485</v>
      </c>
      <c r="Q22" s="14">
        <f>'WEEKLY COMPETITIVE REPORT'!Q22/Y4</f>
        <v>4868.839427662957</v>
      </c>
      <c r="R22" s="22">
        <f>'WEEKLY COMPETITIVE REPORT'!R22</f>
        <v>308</v>
      </c>
      <c r="S22" s="22">
        <f>'WEEKLY COMPETITIVE REPORT'!S22</f>
        <v>764</v>
      </c>
      <c r="T22" s="64">
        <f>'WEEKLY COMPETITIVE REPORT'!T22</f>
        <v>-63.482993197278915</v>
      </c>
      <c r="U22" s="14">
        <f>'WEEKLY COMPETITIVE REPORT'!U22/Y4</f>
        <v>341925.0132485427</v>
      </c>
      <c r="V22" s="14">
        <f t="shared" si="4"/>
        <v>77.30236630492385</v>
      </c>
      <c r="W22" s="25">
        <f t="shared" si="5"/>
        <v>343702.96767355595</v>
      </c>
      <c r="X22" s="22">
        <f>'WEEKLY COMPETITIVE REPORT'!X22</f>
        <v>50904</v>
      </c>
      <c r="Y22" s="56">
        <f>'WEEKLY COMPETITIVE REPORT'!Y22</f>
        <v>51212</v>
      </c>
    </row>
    <row r="23" spans="1:25" ht="12.75">
      <c r="A23" s="50">
        <v>10</v>
      </c>
      <c r="B23" s="4" t="str">
        <f>'WEEKLY COMPETITIVE REPORT'!B23</f>
        <v>New</v>
      </c>
      <c r="C23" s="4" t="str">
        <f>'WEEKLY COMPETITIVE REPORT'!C23</f>
        <v>ADMISSION</v>
      </c>
      <c r="D23" s="4" t="str">
        <f>'WEEKLY COMPETITIVE REPORT'!D23</f>
        <v>SPREJEMCI</v>
      </c>
      <c r="E23" s="4" t="str">
        <f>'WEEKLY COMPETITIVE REPORT'!E23</f>
        <v>IND</v>
      </c>
      <c r="F23" s="4" t="str">
        <f>'WEEKLY COMPETITIVE REPORT'!F23</f>
        <v>Cinemania</v>
      </c>
      <c r="G23" s="37">
        <f>'WEEKLY COMPETITIVE REPORT'!G23</f>
        <v>1</v>
      </c>
      <c r="H23" s="37">
        <f>'WEEKLY COMPETITIVE REPORT'!H23</f>
        <v>1</v>
      </c>
      <c r="I23" s="14">
        <f>'WEEKLY COMPETITIVE REPORT'!I23/Y4</f>
        <v>981.7170111287758</v>
      </c>
      <c r="J23" s="14">
        <f>'WEEKLY COMPETITIVE REPORT'!J23/Y4</f>
        <v>0</v>
      </c>
      <c r="K23" s="22">
        <f>'WEEKLY COMPETITIVE REPORT'!K23</f>
        <v>114</v>
      </c>
      <c r="L23" s="22">
        <f>'WEEKLY COMPETITIVE REPORT'!L23</f>
        <v>0</v>
      </c>
      <c r="M23" s="64">
        <f>'WEEKLY COMPETITIVE REPORT'!M23</f>
        <v>0</v>
      </c>
      <c r="N23" s="14">
        <f t="shared" si="3"/>
        <v>981.7170111287758</v>
      </c>
      <c r="O23" s="37">
        <f>'WEEKLY COMPETITIVE REPORT'!O23</f>
        <v>1</v>
      </c>
      <c r="P23" s="14">
        <f>'WEEKLY COMPETITIVE REPORT'!P23/Y4</f>
        <v>1486.4864864864865</v>
      </c>
      <c r="Q23" s="14">
        <f>'WEEKLY COMPETITIVE REPORT'!Q23/Y4</f>
        <v>0</v>
      </c>
      <c r="R23" s="22">
        <f>'WEEKLY COMPETITIVE REPORT'!R23</f>
        <v>209</v>
      </c>
      <c r="S23" s="22">
        <f>'WEEKLY COMPETITIVE REPORT'!S23</f>
        <v>0</v>
      </c>
      <c r="T23" s="64">
        <f>'WEEKLY COMPETITIVE REPORT'!T23</f>
        <v>0</v>
      </c>
      <c r="U23" s="14">
        <f>'WEEKLY COMPETITIVE REPORT'!U23/Y4</f>
        <v>0</v>
      </c>
      <c r="V23" s="14">
        <f t="shared" si="4"/>
        <v>1486.4864864864865</v>
      </c>
      <c r="W23" s="25">
        <f t="shared" si="5"/>
        <v>1486.4864864864865</v>
      </c>
      <c r="X23" s="22">
        <f>'WEEKLY COMPETITIVE REPORT'!X23</f>
        <v>0</v>
      </c>
      <c r="Y23" s="56">
        <f>'WEEKLY COMPETITIVE REPORT'!Y23</f>
        <v>209</v>
      </c>
    </row>
    <row r="24" spans="1:25" ht="12.75">
      <c r="A24" s="50">
        <v>11</v>
      </c>
      <c r="B24" s="4">
        <f>'WEEKLY COMPETITIVE REPORT'!B24</f>
        <v>10</v>
      </c>
      <c r="C24" s="4" t="str">
        <f>'WEEKLY COMPETITIVE REPORT'!C24</f>
        <v>IRON MAN 3</v>
      </c>
      <c r="D24" s="4" t="str">
        <f>'WEEKLY COMPETITIVE REPORT'!D24</f>
        <v>IRON MAN 3</v>
      </c>
      <c r="E24" s="4" t="str">
        <f>'WEEKLY COMPETITIVE REPORT'!E24</f>
        <v>BVI</v>
      </c>
      <c r="F24" s="4" t="str">
        <f>'WEEKLY COMPETITIVE REPORT'!F24</f>
        <v>CENEX</v>
      </c>
      <c r="G24" s="37">
        <f>'WEEKLY COMPETITIVE REPORT'!G24</f>
        <v>7</v>
      </c>
      <c r="H24" s="37">
        <f>'WEEKLY COMPETITIVE REPORT'!H24</f>
        <v>16</v>
      </c>
      <c r="I24" s="14">
        <f>'WEEKLY COMPETITIVE REPORT'!I24/Y4</f>
        <v>1096.97933227345</v>
      </c>
      <c r="J24" s="14">
        <f>'WEEKLY COMPETITIVE REPORT'!J24/Y4</f>
        <v>1388.447270800212</v>
      </c>
      <c r="K24" s="22">
        <f>'WEEKLY COMPETITIVE REPORT'!K24</f>
        <v>167</v>
      </c>
      <c r="L24" s="22">
        <f>'WEEKLY COMPETITIVE REPORT'!L24</f>
        <v>188</v>
      </c>
      <c r="M24" s="64">
        <f>'WEEKLY COMPETITIVE REPORT'!M24</f>
        <v>-20.99236641221374</v>
      </c>
      <c r="N24" s="14">
        <f t="shared" si="3"/>
        <v>68.56120826709062</v>
      </c>
      <c r="O24" s="37">
        <f>'WEEKLY COMPETITIVE REPORT'!O24</f>
        <v>16</v>
      </c>
      <c r="P24" s="14">
        <f>'WEEKLY COMPETITIVE REPORT'!P24/Y4</f>
        <v>1467.9385267620562</v>
      </c>
      <c r="Q24" s="14">
        <f>'WEEKLY COMPETITIVE REPORT'!Q24/Y4</f>
        <v>1978.0074191838896</v>
      </c>
      <c r="R24" s="22">
        <f>'WEEKLY COMPETITIVE REPORT'!R24</f>
        <v>249</v>
      </c>
      <c r="S24" s="22">
        <f>'WEEKLY COMPETITIVE REPORT'!S24</f>
        <v>284</v>
      </c>
      <c r="T24" s="64">
        <f>'WEEKLY COMPETITIVE REPORT'!T24</f>
        <v>-25.787006028131273</v>
      </c>
      <c r="U24" s="14">
        <f>'WEEKLY COMPETITIVE REPORT'!U24/Y4</f>
        <v>178713.56650768415</v>
      </c>
      <c r="V24" s="14">
        <f t="shared" si="4"/>
        <v>91.74615792262851</v>
      </c>
      <c r="W24" s="25">
        <f t="shared" si="5"/>
        <v>180181.50503444622</v>
      </c>
      <c r="X24" s="22">
        <f>'WEEKLY COMPETITIVE REPORT'!X24</f>
        <v>27123</v>
      </c>
      <c r="Y24" s="56">
        <f>'WEEKLY COMPETITIVE REPORT'!Y24</f>
        <v>27372</v>
      </c>
    </row>
    <row r="25" spans="1:25" ht="12.75">
      <c r="A25" s="50">
        <v>12</v>
      </c>
      <c r="B25" s="4">
        <f>'WEEKLY COMPETITIVE REPORT'!B25</f>
        <v>11</v>
      </c>
      <c r="C25" s="4" t="str">
        <f>'WEEKLY COMPETITIVE REPORT'!C25</f>
        <v>PAIN AND GAIN</v>
      </c>
      <c r="D25" s="4" t="str">
        <f>'WEEKLY COMPETITIVE REPORT'!D25</f>
        <v>DVIGNI</v>
      </c>
      <c r="E25" s="4" t="str">
        <f>'WEEKLY COMPETITIVE REPORT'!E25</f>
        <v>PAR</v>
      </c>
      <c r="F25" s="4" t="str">
        <f>'WEEKLY COMPETITIVE REPORT'!F25</f>
        <v>Karantanija</v>
      </c>
      <c r="G25" s="37">
        <f>'WEEKLY COMPETITIVE REPORT'!G25</f>
        <v>6</v>
      </c>
      <c r="H25" s="37">
        <f>'WEEKLY COMPETITIVE REPORT'!H25</f>
        <v>9</v>
      </c>
      <c r="I25" s="14">
        <f>'WEEKLY COMPETITIVE REPORT'!I25/Y4</f>
        <v>637.2549019607843</v>
      </c>
      <c r="J25" s="14">
        <f>'WEEKLY COMPETITIVE REPORT'!J25/Y4</f>
        <v>997.6152623211447</v>
      </c>
      <c r="K25" s="22">
        <f>'WEEKLY COMPETITIVE REPORT'!K25</f>
        <v>80</v>
      </c>
      <c r="L25" s="22">
        <f>'WEEKLY COMPETITIVE REPORT'!L25</f>
        <v>130</v>
      </c>
      <c r="M25" s="64">
        <f>'WEEKLY COMPETITIVE REPORT'!M25</f>
        <v>-36.12217795484728</v>
      </c>
      <c r="N25" s="14">
        <f t="shared" si="3"/>
        <v>70.80610021786492</v>
      </c>
      <c r="O25" s="37">
        <f>'WEEKLY COMPETITIVE REPORT'!O25</f>
        <v>9</v>
      </c>
      <c r="P25" s="14">
        <f>'WEEKLY COMPETITIVE REPORT'!P25/Y4</f>
        <v>1034.7111817700052</v>
      </c>
      <c r="Q25" s="14">
        <f>'WEEKLY COMPETITIVE REPORT'!Q25/Y4</f>
        <v>1683.8897721250662</v>
      </c>
      <c r="R25" s="22">
        <f>'WEEKLY COMPETITIVE REPORT'!R25</f>
        <v>152</v>
      </c>
      <c r="S25" s="22">
        <f>'WEEKLY COMPETITIVE REPORT'!S25</f>
        <v>248</v>
      </c>
      <c r="T25" s="64">
        <f>'WEEKLY COMPETITIVE REPORT'!T25</f>
        <v>-38.552321007081034</v>
      </c>
      <c r="U25" s="14">
        <f>'WEEKLY COMPETITIVE REPORT'!U25/Y4</f>
        <v>79634.34022257551</v>
      </c>
      <c r="V25" s="14">
        <f t="shared" si="4"/>
        <v>114.96790908555613</v>
      </c>
      <c r="W25" s="25">
        <f t="shared" si="5"/>
        <v>80669.05140434552</v>
      </c>
      <c r="X25" s="22">
        <f>'WEEKLY COMPETITIVE REPORT'!X25</f>
        <v>12257</v>
      </c>
      <c r="Y25" s="56">
        <f>'WEEKLY COMPETITIVE REPORT'!Y25</f>
        <v>12409</v>
      </c>
    </row>
    <row r="26" spans="1:25" ht="12.75" customHeight="1">
      <c r="A26" s="50">
        <v>13</v>
      </c>
      <c r="B26" s="4">
        <f>'WEEKLY COMPETITIVE REPORT'!B26</f>
        <v>14</v>
      </c>
      <c r="C26" s="4" t="str">
        <f>'WEEKLY COMPETITIVE REPORT'!C26</f>
        <v>APRES MAI</v>
      </c>
      <c r="D26" s="4" t="str">
        <f>'WEEKLY COMPETITIVE REPORT'!D26</f>
        <v>NEKAJ JE V ZRAKU</v>
      </c>
      <c r="E26" s="4" t="str">
        <f>'WEEKLY COMPETITIVE REPORT'!E26</f>
        <v>IND</v>
      </c>
      <c r="F26" s="4" t="str">
        <f>'WEEKLY COMPETITIVE REPORT'!F26</f>
        <v>CF</v>
      </c>
      <c r="G26" s="37">
        <f>'WEEKLY COMPETITIVE REPORT'!G26</f>
        <v>2</v>
      </c>
      <c r="H26" s="37">
        <f>'WEEKLY COMPETITIVE REPORT'!H26</f>
        <v>1</v>
      </c>
      <c r="I26" s="14">
        <f>'WEEKLY COMPETITIVE REPORT'!I26/Y4</f>
        <v>327.23900370959194</v>
      </c>
      <c r="J26" s="14">
        <f>'WEEKLY COMPETITIVE REPORT'!J26/Y4</f>
        <v>772.3900370959194</v>
      </c>
      <c r="K26" s="22">
        <f>'WEEKLY COMPETITIVE REPORT'!K26</f>
        <v>59</v>
      </c>
      <c r="L26" s="22">
        <f>'WEEKLY COMPETITIVE REPORT'!L26</f>
        <v>124</v>
      </c>
      <c r="M26" s="64">
        <f>'WEEKLY COMPETITIVE REPORT'!M26</f>
        <v>-57.63293310463122</v>
      </c>
      <c r="N26" s="14">
        <f t="shared" si="3"/>
        <v>327.23900370959194</v>
      </c>
      <c r="O26" s="37">
        <f>'WEEKLY COMPETITIVE REPORT'!O26</f>
        <v>1</v>
      </c>
      <c r="P26" s="14">
        <f>'WEEKLY COMPETITIVE REPORT'!P26/Y4</f>
        <v>616.0572337042925</v>
      </c>
      <c r="Q26" s="14">
        <f>'WEEKLY COMPETITIVE REPORT'!Q26/Y4</f>
        <v>1245.3630100688924</v>
      </c>
      <c r="R26" s="22">
        <f>'WEEKLY COMPETITIVE REPORT'!R26</f>
        <v>115</v>
      </c>
      <c r="S26" s="22">
        <f>'WEEKLY COMPETITIVE REPORT'!S26</f>
        <v>204</v>
      </c>
      <c r="T26" s="64">
        <f>'WEEKLY COMPETITIVE REPORT'!T26</f>
        <v>-50.53191489361702</v>
      </c>
      <c r="U26" s="14">
        <f>'WEEKLY COMPETITIVE REPORT'!U26/Y4</f>
        <v>1413.619501854796</v>
      </c>
      <c r="V26" s="14">
        <f t="shared" si="4"/>
        <v>616.0572337042925</v>
      </c>
      <c r="W26" s="25">
        <f t="shared" si="5"/>
        <v>2029.6767355590885</v>
      </c>
      <c r="X26" s="22">
        <f>'WEEKLY COMPETITIVE REPORT'!X26</f>
        <v>373</v>
      </c>
      <c r="Y26" s="56">
        <f>'WEEKLY COMPETITIVE REPORT'!Y26</f>
        <v>488</v>
      </c>
    </row>
    <row r="27" spans="1:25" ht="12.75" customHeight="1">
      <c r="A27" s="50">
        <v>14</v>
      </c>
      <c r="B27" s="4">
        <f>'WEEKLY COMPETITIVE REPORT'!B27</f>
        <v>15</v>
      </c>
      <c r="C27" s="4" t="str">
        <f>'WEEKLY COMPETITIVE REPORT'!C27</f>
        <v>HYPNOTISÖREN</v>
      </c>
      <c r="D27" s="4" t="str">
        <f>'WEEKLY COMPETITIVE REPORT'!D27</f>
        <v>HIPNOTIZER</v>
      </c>
      <c r="E27" s="4" t="str">
        <f>'WEEKLY COMPETITIVE REPORT'!E27</f>
        <v>IND</v>
      </c>
      <c r="F27" s="4" t="str">
        <f>'WEEKLY COMPETITIVE REPORT'!F27</f>
        <v>FIVIA</v>
      </c>
      <c r="G27" s="37">
        <f>'WEEKLY COMPETITIVE REPORT'!G27</f>
        <v>3</v>
      </c>
      <c r="H27" s="37">
        <f>'WEEKLY COMPETITIVE REPORT'!H27</f>
        <v>8</v>
      </c>
      <c r="I27" s="14">
        <f>'WEEKLY COMPETITIVE REPORT'!I27/Y4</f>
        <v>332.5384207737149</v>
      </c>
      <c r="J27" s="14">
        <f>'WEEKLY COMPETITIVE REPORT'!J27/Y17</f>
        <v>0.12098009188361408</v>
      </c>
      <c r="K27" s="22">
        <f>'WEEKLY COMPETITIVE REPORT'!K27</f>
        <v>42</v>
      </c>
      <c r="L27" s="22">
        <f>'WEEKLY COMPETITIVE REPORT'!L27</f>
        <v>95</v>
      </c>
      <c r="M27" s="64">
        <f>'WEEKLY COMPETITIVE REPORT'!M27</f>
        <v>-54.611211573236886</v>
      </c>
      <c r="N27" s="14">
        <f t="shared" si="3"/>
        <v>41.56730259671436</v>
      </c>
      <c r="O27" s="37">
        <f>'WEEKLY COMPETITIVE REPORT'!O27</f>
        <v>8</v>
      </c>
      <c r="P27" s="14">
        <f>'WEEKLY COMPETITIVE REPORT'!P27/Y4</f>
        <v>563.063063063063</v>
      </c>
      <c r="Q27" s="14">
        <f>'WEEKLY COMPETITIVE REPORT'!Q27/Y17</f>
        <v>0.17851673594399475</v>
      </c>
      <c r="R27" s="22">
        <f>'WEEKLY COMPETITIVE REPORT'!R27</f>
        <v>73</v>
      </c>
      <c r="S27" s="22">
        <f>'WEEKLY COMPETITIVE REPORT'!S27</f>
        <v>147</v>
      </c>
      <c r="T27" s="64">
        <f>'WEEKLY COMPETITIVE REPORT'!T27</f>
        <v>-47.916666666666664</v>
      </c>
      <c r="U27" s="14">
        <f>'WEEKLY COMPETITIVE REPORT'!U27/Y17</f>
        <v>0.5252679938744257</v>
      </c>
      <c r="V27" s="14">
        <f t="shared" si="4"/>
        <v>70.38288288288288</v>
      </c>
      <c r="W27" s="25">
        <f t="shared" si="5"/>
        <v>563.5883310569375</v>
      </c>
      <c r="X27" s="22">
        <f>'WEEKLY COMPETITIVE REPORT'!X27</f>
        <v>433</v>
      </c>
      <c r="Y27" s="56">
        <f>'WEEKLY COMPETITIVE REPORT'!Y27</f>
        <v>506</v>
      </c>
    </row>
    <row r="28" spans="1:25" ht="12.75">
      <c r="A28" s="50">
        <v>15</v>
      </c>
      <c r="B28" s="4">
        <f>'WEEKLY COMPETITIVE REPORT'!B28</f>
        <v>17</v>
      </c>
      <c r="C28" s="4" t="str">
        <f>'WEEKLY COMPETITIVE REPORT'!C28</f>
        <v>LOS AMANTES PASAJEROS</v>
      </c>
      <c r="D28" s="4" t="str">
        <f>'WEEKLY COMPETITIVE REPORT'!D28</f>
        <v>LJUBIMCI NAD OBLAKI</v>
      </c>
      <c r="E28" s="4" t="str">
        <f>'WEEKLY COMPETITIVE REPORT'!E28</f>
        <v>IND</v>
      </c>
      <c r="F28" s="4" t="str">
        <f>'WEEKLY COMPETITIVE REPORT'!F28</f>
        <v>Cinemania</v>
      </c>
      <c r="G28" s="37">
        <f>'WEEKLY COMPETITIVE REPORT'!G28</f>
        <v>10</v>
      </c>
      <c r="H28" s="37">
        <f>'WEEKLY COMPETITIVE REPORT'!H28</f>
        <v>2</v>
      </c>
      <c r="I28" s="14">
        <f>'WEEKLY COMPETITIVE REPORT'!I28/Y4</f>
        <v>230.52464228934815</v>
      </c>
      <c r="J28" s="14">
        <f>'WEEKLY COMPETITIVE REPORT'!J28/Y17</f>
        <v>0.11463574710129075</v>
      </c>
      <c r="K28" s="22">
        <f>'WEEKLY COMPETITIVE REPORT'!K28</f>
        <v>30</v>
      </c>
      <c r="L28" s="22">
        <f>'WEEKLY COMPETITIVE REPORT'!L28</f>
        <v>92</v>
      </c>
      <c r="M28" s="64">
        <f>'WEEKLY COMPETITIVE REPORT'!M28</f>
        <v>-66.79389312977099</v>
      </c>
      <c r="N28" s="14">
        <f t="shared" si="3"/>
        <v>115.26232114467408</v>
      </c>
      <c r="O28" s="37">
        <f>'WEEKLY COMPETITIVE REPORT'!O28</f>
        <v>2</v>
      </c>
      <c r="P28" s="14">
        <f>'WEEKLY COMPETITIVE REPORT'!P28/Y4</f>
        <v>511.39374668786434</v>
      </c>
      <c r="Q28" s="14">
        <f>'WEEKLY COMPETITIVE REPORT'!Q28/Y17</f>
        <v>0.15248304528549553</v>
      </c>
      <c r="R28" s="22">
        <f>'WEEKLY COMPETITIVE REPORT'!R28</f>
        <v>71</v>
      </c>
      <c r="S28" s="22">
        <f>'WEEKLY COMPETITIVE REPORT'!S28</f>
        <v>127</v>
      </c>
      <c r="T28" s="64">
        <f>'WEEKLY COMPETITIVE REPORT'!T28</f>
        <v>-44.61979913916786</v>
      </c>
      <c r="U28" s="14">
        <f>'WEEKLY COMPETITIVE REPORT'!U28/Y17</f>
        <v>3.989499015532706</v>
      </c>
      <c r="V28" s="14">
        <f t="shared" si="4"/>
        <v>255.69687334393217</v>
      </c>
      <c r="W28" s="25">
        <f t="shared" si="5"/>
        <v>515.383245703397</v>
      </c>
      <c r="X28" s="22">
        <f>'WEEKLY COMPETITIVE REPORT'!X28</f>
        <v>3356</v>
      </c>
      <c r="Y28" s="56">
        <f>'WEEKLY COMPETITIVE REPORT'!Y28</f>
        <v>3427</v>
      </c>
    </row>
    <row r="29" spans="1:25" ht="12.75">
      <c r="A29" s="50">
        <v>16</v>
      </c>
      <c r="B29" s="4">
        <f>'WEEKLY COMPETITIVE REPORT'!B29</f>
        <v>13</v>
      </c>
      <c r="C29" s="4" t="str">
        <f>'WEEKLY COMPETITIVE REPORT'!C29</f>
        <v>PAULETTE</v>
      </c>
      <c r="D29" s="4" t="str">
        <f>'WEEKLY COMPETITIVE REPORT'!D29</f>
        <v>BALKANSKA BOJEVNICA</v>
      </c>
      <c r="E29" s="4" t="str">
        <f>'WEEKLY COMPETITIVE REPORT'!E29</f>
        <v>IND</v>
      </c>
      <c r="F29" s="4" t="str">
        <f>'WEEKLY COMPETITIVE REPORT'!F29</f>
        <v>Cinemania</v>
      </c>
      <c r="G29" s="37">
        <f>'WEEKLY COMPETITIVE REPORT'!G29</f>
        <v>3</v>
      </c>
      <c r="H29" s="37">
        <f>'WEEKLY COMPETITIVE REPORT'!H29</f>
        <v>6</v>
      </c>
      <c r="I29" s="14">
        <f>'WEEKLY COMPETITIVE REPORT'!I29/Y4</f>
        <v>234.49920508744037</v>
      </c>
      <c r="J29" s="14">
        <f>'WEEKLY COMPETITIVE REPORT'!J29/Y17</f>
        <v>0.12732443666593743</v>
      </c>
      <c r="K29" s="22">
        <f>'WEEKLY COMPETITIVE REPORT'!K29</f>
        <v>33</v>
      </c>
      <c r="L29" s="22">
        <f>'WEEKLY COMPETITIVE REPORT'!L29</f>
        <v>100</v>
      </c>
      <c r="M29" s="64">
        <f>'WEEKLY COMPETITIVE REPORT'!M29</f>
        <v>-69.58762886597938</v>
      </c>
      <c r="N29" s="14">
        <f t="shared" si="3"/>
        <v>39.08320084790673</v>
      </c>
      <c r="O29" s="37">
        <f>'WEEKLY COMPETITIVE REPORT'!O29</f>
        <v>6</v>
      </c>
      <c r="P29" s="14">
        <f>'WEEKLY COMPETITIVE REPORT'!P29/Y4</f>
        <v>474.2978272390037</v>
      </c>
      <c r="Q29" s="14">
        <f>'WEEKLY COMPETITIVE REPORT'!Q29/Y17</f>
        <v>0.21789542769634654</v>
      </c>
      <c r="R29" s="22">
        <f>'WEEKLY COMPETITIVE REPORT'!R29</f>
        <v>71</v>
      </c>
      <c r="S29" s="22">
        <f>'WEEKLY COMPETITIVE REPORT'!S29</f>
        <v>187</v>
      </c>
      <c r="T29" s="64">
        <f>'WEEKLY COMPETITIVE REPORT'!T29</f>
        <v>-64.05622489959839</v>
      </c>
      <c r="U29" s="14">
        <f>'WEEKLY COMPETITIVE REPORT'!U29/Y4</f>
        <v>5573.6618971913085</v>
      </c>
      <c r="V29" s="14">
        <f t="shared" si="4"/>
        <v>79.04963787316728</v>
      </c>
      <c r="W29" s="25">
        <f t="shared" si="5"/>
        <v>6047.959724430312</v>
      </c>
      <c r="X29" s="22">
        <f>'WEEKLY COMPETITIVE REPORT'!X29</f>
        <v>827</v>
      </c>
      <c r="Y29" s="56">
        <f>'WEEKLY COMPETITIVE REPORT'!Y29</f>
        <v>898</v>
      </c>
    </row>
    <row r="30" spans="1:25" ht="12.75">
      <c r="A30" s="51">
        <v>17</v>
      </c>
      <c r="B30" s="4">
        <f>'WEEKLY COMPETITIVE REPORT'!B30</f>
        <v>16</v>
      </c>
      <c r="C30" s="4" t="str">
        <f>'WEEKLY COMPETITIVE REPORT'!C30</f>
        <v>EVIL DEAD</v>
      </c>
      <c r="D30" s="4" t="str">
        <f>'WEEKLY COMPETITIVE REPORT'!D30</f>
        <v>ZLOBNI MRTVECI</v>
      </c>
      <c r="E30" s="4" t="str">
        <f>'WEEKLY COMPETITIVE REPORT'!E30</f>
        <v>SONY</v>
      </c>
      <c r="F30" s="4" t="str">
        <f>'WEEKLY COMPETITIVE REPORT'!F30</f>
        <v>CF</v>
      </c>
      <c r="G30" s="37">
        <f>'WEEKLY COMPETITIVE REPORT'!G30</f>
        <v>5</v>
      </c>
      <c r="H30" s="37">
        <f>'WEEKLY COMPETITIVE REPORT'!H30</f>
        <v>9</v>
      </c>
      <c r="I30" s="14">
        <f>'WEEKLY COMPETITIVE REPORT'!I30/Y4</f>
        <v>360.36036036036035</v>
      </c>
      <c r="J30" s="14">
        <f>'WEEKLY COMPETITIVE REPORT'!J30/Y17</f>
        <v>0.07700721942682126</v>
      </c>
      <c r="K30" s="22">
        <f>'WEEKLY COMPETITIVE REPORT'!K30</f>
        <v>47</v>
      </c>
      <c r="L30" s="22">
        <f>'WEEKLY COMPETITIVE REPORT'!L30</f>
        <v>61</v>
      </c>
      <c r="M30" s="64">
        <f>'WEEKLY COMPETITIVE REPORT'!M30</f>
        <v>-22.727272727272734</v>
      </c>
      <c r="N30" s="14">
        <f t="shared" si="3"/>
        <v>40.04004004004004</v>
      </c>
      <c r="O30" s="37">
        <f>'WEEKLY COMPETITIVE REPORT'!O30</f>
        <v>9</v>
      </c>
      <c r="P30" s="14">
        <f>'WEEKLY COMPETITIVE REPORT'!P30/Y4</f>
        <v>360.36036036036035</v>
      </c>
      <c r="Q30" s="14">
        <f>'WEEKLY COMPETITIVE REPORT'!Q30/Y17</f>
        <v>0.15685845548020128</v>
      </c>
      <c r="R30" s="22">
        <f>'WEEKLY COMPETITIVE REPORT'!R30</f>
        <v>47</v>
      </c>
      <c r="S30" s="22">
        <f>'WEEKLY COMPETITIVE REPORT'!S30</f>
        <v>150</v>
      </c>
      <c r="T30" s="64">
        <f>'WEEKLY COMPETITIVE REPORT'!T30</f>
        <v>-62.064156206415625</v>
      </c>
      <c r="U30" s="14">
        <f>'WEEKLY COMPETITIVE REPORT'!U30/Y4</f>
        <v>22820.614732379436</v>
      </c>
      <c r="V30" s="14">
        <f t="shared" si="4"/>
        <v>40.04004004004004</v>
      </c>
      <c r="W30" s="25">
        <f t="shared" si="5"/>
        <v>23180.975092739794</v>
      </c>
      <c r="X30" s="22">
        <f>'WEEKLY COMPETITIVE REPORT'!X30</f>
        <v>3712</v>
      </c>
      <c r="Y30" s="56">
        <f>'WEEKLY COMPETITIVE REPORT'!Y30</f>
        <v>3759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169</v>
      </c>
      <c r="I34" s="32">
        <f>SUM(I14:I33)</f>
        <v>148839.4276629571</v>
      </c>
      <c r="J34" s="31">
        <f>SUM(J14:J33)</f>
        <v>268282.1039644532</v>
      </c>
      <c r="K34" s="31">
        <f>SUM(K14:K33)</f>
        <v>19942</v>
      </c>
      <c r="L34" s="31">
        <f>SUM(L14:L33)</f>
        <v>36281</v>
      </c>
      <c r="M34" s="64">
        <f>'WEEKLY COMPETITIVE REPORT'!M34</f>
        <v>-51.771271572078646</v>
      </c>
      <c r="N34" s="32">
        <f>I34/H34</f>
        <v>880.7066725618764</v>
      </c>
      <c r="O34" s="40">
        <f>'WEEKLY COMPETITIVE REPORT'!O34</f>
        <v>169</v>
      </c>
      <c r="P34" s="31">
        <f>SUM(P14:P33)</f>
        <v>236654.74297827238</v>
      </c>
      <c r="Q34" s="31">
        <f>SUM(Q14:Q33)</f>
        <v>402686.1853509087</v>
      </c>
      <c r="R34" s="31">
        <f>SUM(R14:R33)</f>
        <v>34890</v>
      </c>
      <c r="S34" s="31">
        <f>SUM(S14:S33)</f>
        <v>58737</v>
      </c>
      <c r="T34" s="65">
        <f>P34/Q34-100%</f>
        <v>-0.41230975487265165</v>
      </c>
      <c r="U34" s="31">
        <f>SUM(U14:U33)</f>
        <v>1484212.2519159226</v>
      </c>
      <c r="V34" s="32">
        <f>P34/O34</f>
        <v>1400.3239229483572</v>
      </c>
      <c r="W34" s="31">
        <f>SUM(W14:W33)</f>
        <v>1720866.994894195</v>
      </c>
      <c r="X34" s="31">
        <f>SUM(X14:X33)</f>
        <v>221742</v>
      </c>
      <c r="Y34" s="35">
        <f>SUM(Y14:Y33)</f>
        <v>256632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 1</cp:lastModifiedBy>
  <cp:lastPrinted>2010-10-21T13:56:26Z</cp:lastPrinted>
  <dcterms:created xsi:type="dcterms:W3CDTF">1998-07-08T11:15:35Z</dcterms:created>
  <dcterms:modified xsi:type="dcterms:W3CDTF">2013-06-13T13:14:57Z</dcterms:modified>
  <cp:category/>
  <cp:version/>
  <cp:contentType/>
  <cp:contentStatus/>
</cp:coreProperties>
</file>