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050" windowWidth="25290" windowHeight="1054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<sst xmlns="http://schemas.openxmlformats.org/spreadsheetml/2006/main" count="243" uniqueCount="88">
  <si>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</si>
  <si>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</si>
  <si>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</si>
  <si>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</si>
  <si>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</si>
  <si>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</si>
  <si>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</si>
  <si>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</si>
  <si>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</si>
  <si>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</si>
  <si>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</si>
  <si>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</si>
  <si>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</si>
  <si>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</si>
  <si>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</si>
  <si>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</si>
  <si>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</si>
  <si>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</si>
  <si>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</si>
  <si>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</si>
  <si>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</si>
  <si>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</si>
  <si>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</si>
  <si>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</si>
  <si>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</si>
  <si>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</si>
  <si>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</si>
  <si>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</si>
  <si>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</si>
  <si>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</si>
  <si>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</si>
  <si>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</si>
  <si>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</si>
  <si>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</si>
  <si>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</si>
  <si>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</si>
  <si>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</si>
  <si>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</si>
  <si>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</si>
  <si>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</si>
  <si>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</si>
  <si>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</si>
  <si>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</si>
  <si>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</si>
  <si>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</si>
  <si>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</si>
  <si>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</si>
  <si>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</si>
  <si>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CF</t>
  </si>
  <si>
    <t>PAR</t>
  </si>
  <si>
    <t>FOX</t>
  </si>
  <si>
    <t>UNI</t>
  </si>
  <si>
    <t>New</t>
  </si>
  <si>
    <t>BVI</t>
  </si>
  <si>
    <t>CENEX</t>
  </si>
  <si>
    <t>DOMES</t>
  </si>
  <si>
    <t>IRON MAN 3</t>
  </si>
  <si>
    <t>PAIN AND GAIN</t>
  </si>
  <si>
    <t>DVIGNI</t>
  </si>
  <si>
    <t>SONY</t>
  </si>
  <si>
    <t>GREAT GATSBY</t>
  </si>
  <si>
    <t>VELIKI GATSBY</t>
  </si>
  <si>
    <t>STAR TREK INTO DARKNES</t>
  </si>
  <si>
    <t>ZVEZDNE STEZE V TEMO</t>
  </si>
  <si>
    <t>VAJE V OBJEMU</t>
  </si>
  <si>
    <t>FAST AND FURIOUS 6</t>
  </si>
  <si>
    <t>HITRI IN DRZNI 6</t>
  </si>
  <si>
    <t>FIVIA</t>
  </si>
  <si>
    <t>ARBITRAGE</t>
  </si>
  <si>
    <t>ARBITRAŽA</t>
  </si>
  <si>
    <t>HANGOVER 3</t>
  </si>
  <si>
    <t>PREKROKANA NOČ 3</t>
  </si>
  <si>
    <t>WB</t>
  </si>
  <si>
    <t>EPIC</t>
  </si>
  <si>
    <t>SKRIVNOSTNI VARUHI GOZDA</t>
  </si>
  <si>
    <t>AFTER EARTH</t>
  </si>
  <si>
    <t>ČAS PO ZEMLJI</t>
  </si>
  <si>
    <t>ADMISSION</t>
  </si>
  <si>
    <t>SPREJEMCI</t>
  </si>
  <si>
    <t>13 - Jun</t>
  </si>
  <si>
    <t>19 - Jun</t>
  </si>
  <si>
    <t>14 - Jun</t>
  </si>
  <si>
    <t>16 - Jun</t>
  </si>
  <si>
    <t>IZHOD</t>
  </si>
  <si>
    <t>LA MIGLIORE OFFERTA</t>
  </si>
  <si>
    <t>NAJBOLJŠA PONUDBA</t>
  </si>
  <si>
    <t>NOW YOU SEE ME</t>
  </si>
  <si>
    <t>MOJSTRI ILUZIJ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</si>
</sst>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D13" sqref="D13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4" t="s">
        <v>1</v>
      </c>
      <c r="D4" s="95"/>
      <c r="E4" s="8"/>
      <c r="F4" s="8"/>
      <c r="G4" s="19" t="s">
        <v>2</v>
      </c>
      <c r="H4" s="20"/>
      <c r="I4" s="20"/>
      <c r="J4" s="20"/>
      <c r="K4" s="78" t="s">
        <v>81</v>
      </c>
      <c r="L4" s="20"/>
      <c r="M4" s="79" t="s">
        <v>82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0.7548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79</v>
      </c>
      <c r="L5" s="7"/>
      <c r="M5" s="80" t="s">
        <v>80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41445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70</v>
      </c>
      <c r="D14" s="4" t="s">
        <v>71</v>
      </c>
      <c r="E14" s="15" t="s">
        <v>72</v>
      </c>
      <c r="F14" s="15" t="s">
        <v>42</v>
      </c>
      <c r="G14" s="37">
        <v>3</v>
      </c>
      <c r="H14" s="37">
        <v>11</v>
      </c>
      <c r="I14" s="14">
        <v>17607</v>
      </c>
      <c r="J14" s="14">
        <v>43857</v>
      </c>
      <c r="K14" s="92">
        <v>3188</v>
      </c>
      <c r="L14" s="92">
        <v>7883</v>
      </c>
      <c r="M14" s="64">
        <f>(I14/J14*100)-100</f>
        <v>-59.85361515835557</v>
      </c>
      <c r="N14" s="14">
        <f>I14/H14</f>
        <v>1600.6363636363637</v>
      </c>
      <c r="O14" s="38">
        <v>11</v>
      </c>
      <c r="P14" s="14">
        <v>28820</v>
      </c>
      <c r="Q14" s="14">
        <v>68896</v>
      </c>
      <c r="R14" s="14">
        <v>5676</v>
      </c>
      <c r="S14" s="14">
        <v>13766</v>
      </c>
      <c r="T14" s="64">
        <f>(P14/Q14*100)-100</f>
        <v>-58.16883418485833</v>
      </c>
      <c r="U14" s="74">
        <v>250352</v>
      </c>
      <c r="V14" s="14">
        <f>P14/O14</f>
        <v>2620</v>
      </c>
      <c r="W14" s="74">
        <f>SUM(U14,P14)</f>
        <v>279172</v>
      </c>
      <c r="X14" s="74">
        <v>49032</v>
      </c>
      <c r="Y14" s="75">
        <f>SUM(X14,R14)</f>
        <v>54708</v>
      </c>
    </row>
    <row r="15" spans="1:25" ht="12.75">
      <c r="A15" s="72">
        <v>2</v>
      </c>
      <c r="B15" s="72">
        <v>3</v>
      </c>
      <c r="C15" s="4" t="s">
        <v>73</v>
      </c>
      <c r="D15" s="4" t="s">
        <v>74</v>
      </c>
      <c r="E15" s="15" t="s">
        <v>50</v>
      </c>
      <c r="F15" s="15" t="s">
        <v>42</v>
      </c>
      <c r="G15" s="37">
        <v>2</v>
      </c>
      <c r="H15" s="37">
        <v>18</v>
      </c>
      <c r="I15" s="14">
        <v>12244</v>
      </c>
      <c r="J15" s="14">
        <v>17219</v>
      </c>
      <c r="K15" s="14">
        <v>2171</v>
      </c>
      <c r="L15" s="14">
        <v>3066</v>
      </c>
      <c r="M15" s="64">
        <f>(I15/J15*100)-100</f>
        <v>-28.89250246820373</v>
      </c>
      <c r="N15" s="14">
        <f>I15/H15</f>
        <v>680.2222222222222</v>
      </c>
      <c r="O15" s="73">
        <v>18</v>
      </c>
      <c r="P15" s="22">
        <v>21411</v>
      </c>
      <c r="Q15" s="22">
        <v>27544</v>
      </c>
      <c r="R15" s="22">
        <v>4187</v>
      </c>
      <c r="S15" s="22">
        <v>5303</v>
      </c>
      <c r="T15" s="64">
        <f>(P15/Q15*100)-100</f>
        <v>-22.266192274179502</v>
      </c>
      <c r="U15" s="74">
        <v>45870</v>
      </c>
      <c r="V15" s="14">
        <f>P15/O15</f>
        <v>1189.5</v>
      </c>
      <c r="W15" s="74">
        <f>SUM(U15,P15)</f>
        <v>67281</v>
      </c>
      <c r="X15" s="74">
        <v>8377</v>
      </c>
      <c r="Y15" s="75">
        <f>SUM(X15,R15)</f>
        <v>12564</v>
      </c>
    </row>
    <row r="16" spans="1:25" ht="12.75">
      <c r="A16" s="72">
        <v>3</v>
      </c>
      <c r="B16" s="72">
        <v>2</v>
      </c>
      <c r="C16" s="4" t="s">
        <v>65</v>
      </c>
      <c r="D16" s="4" t="s">
        <v>66</v>
      </c>
      <c r="E16" s="15" t="s">
        <v>51</v>
      </c>
      <c r="F16" s="15" t="s">
        <v>36</v>
      </c>
      <c r="G16" s="37">
        <v>4</v>
      </c>
      <c r="H16" s="37">
        <v>11</v>
      </c>
      <c r="I16" s="24">
        <v>12409</v>
      </c>
      <c r="J16" s="24">
        <v>24213</v>
      </c>
      <c r="K16" s="99">
        <v>2233</v>
      </c>
      <c r="L16" s="99">
        <v>4229</v>
      </c>
      <c r="M16" s="64">
        <f>(I16/J16*100)-100</f>
        <v>-48.750671127080494</v>
      </c>
      <c r="N16" s="14">
        <f>I16/H16</f>
        <v>1128.090909090909</v>
      </c>
      <c r="O16" s="73">
        <v>11</v>
      </c>
      <c r="P16" s="96">
        <v>20629</v>
      </c>
      <c r="Q16" s="96">
        <v>36330</v>
      </c>
      <c r="R16" s="96">
        <v>4063</v>
      </c>
      <c r="S16" s="96">
        <v>6970</v>
      </c>
      <c r="T16" s="64">
        <f>(P16/Q16*100)-100</f>
        <v>-43.21772639691714</v>
      </c>
      <c r="U16" s="74">
        <v>317202</v>
      </c>
      <c r="V16" s="14">
        <f>P16/O16</f>
        <v>1875.3636363636363</v>
      </c>
      <c r="W16" s="74">
        <f>SUM(U16,P16)</f>
        <v>337831</v>
      </c>
      <c r="X16" s="74">
        <v>60669</v>
      </c>
      <c r="Y16" s="75">
        <f>SUM(X16,R16)</f>
        <v>64732</v>
      </c>
    </row>
    <row r="17" spans="1:25" ht="12.75">
      <c r="A17" s="72">
        <v>4</v>
      </c>
      <c r="B17" s="72" t="s">
        <v>52</v>
      </c>
      <c r="C17" s="4" t="s">
        <v>86</v>
      </c>
      <c r="D17" s="4" t="s">
        <v>87</v>
      </c>
      <c r="E17" s="15" t="s">
        <v>46</v>
      </c>
      <c r="F17" s="15" t="s">
        <v>42</v>
      </c>
      <c r="G17" s="37">
        <v>1</v>
      </c>
      <c r="H17" s="37">
        <v>9</v>
      </c>
      <c r="I17" s="24">
        <v>10883</v>
      </c>
      <c r="J17" s="24"/>
      <c r="K17" s="24">
        <v>1893</v>
      </c>
      <c r="L17" s="24"/>
      <c r="M17" s="64"/>
      <c r="N17" s="14">
        <f>I17/H17</f>
        <v>1209.2222222222222</v>
      </c>
      <c r="O17" s="73">
        <v>9</v>
      </c>
      <c r="P17" s="14">
        <v>19453</v>
      </c>
      <c r="Q17" s="14"/>
      <c r="R17" s="14">
        <v>3796</v>
      </c>
      <c r="S17" s="14"/>
      <c r="T17" s="64"/>
      <c r="U17" s="74"/>
      <c r="V17" s="24">
        <f>P17/O17</f>
        <v>2161.4444444444443</v>
      </c>
      <c r="W17" s="74">
        <f>SUM(U17,P17)</f>
        <v>19453</v>
      </c>
      <c r="X17" s="74"/>
      <c r="Y17" s="75">
        <f>SUM(X17,R17)</f>
        <v>3796</v>
      </c>
    </row>
    <row r="18" spans="1:25" ht="13.5" customHeight="1">
      <c r="A18" s="72">
        <v>5</v>
      </c>
      <c r="B18" s="72">
        <v>4</v>
      </c>
      <c r="C18" s="4" t="s">
        <v>75</v>
      </c>
      <c r="D18" s="4" t="s">
        <v>76</v>
      </c>
      <c r="E18" s="15" t="s">
        <v>59</v>
      </c>
      <c r="F18" s="15" t="s">
        <v>48</v>
      </c>
      <c r="G18" s="37">
        <v>2</v>
      </c>
      <c r="H18" s="37">
        <v>11</v>
      </c>
      <c r="I18" s="14">
        <v>6854</v>
      </c>
      <c r="J18" s="14">
        <v>13735</v>
      </c>
      <c r="K18" s="24">
        <v>1237</v>
      </c>
      <c r="L18" s="24">
        <v>2526</v>
      </c>
      <c r="M18" s="64">
        <f>(I18/J18*100)-100</f>
        <v>-50.09828904259192</v>
      </c>
      <c r="N18" s="14">
        <f>I18/H18</f>
        <v>623.0909090909091</v>
      </c>
      <c r="O18" s="73">
        <v>11</v>
      </c>
      <c r="P18" s="14">
        <v>12289</v>
      </c>
      <c r="Q18" s="14">
        <v>21718</v>
      </c>
      <c r="R18" s="14">
        <v>2501</v>
      </c>
      <c r="S18" s="14">
        <v>4379</v>
      </c>
      <c r="T18" s="64">
        <f>(P18/Q18*100)-100</f>
        <v>-43.4155999631642</v>
      </c>
      <c r="U18" s="74">
        <v>22742</v>
      </c>
      <c r="V18" s="14">
        <f>P18/O18</f>
        <v>1117.1818181818182</v>
      </c>
      <c r="W18" s="74">
        <f>SUM(U18,P18)</f>
        <v>35031</v>
      </c>
      <c r="X18" s="74">
        <v>4571</v>
      </c>
      <c r="Y18" s="75">
        <f>SUM(X18,R18)</f>
        <v>7072</v>
      </c>
    </row>
    <row r="19" spans="1:25" ht="12.75">
      <c r="A19" s="72">
        <v>6</v>
      </c>
      <c r="B19" s="72">
        <v>5</v>
      </c>
      <c r="C19" s="89" t="s">
        <v>60</v>
      </c>
      <c r="D19" s="89" t="s">
        <v>61</v>
      </c>
      <c r="E19" s="15" t="s">
        <v>46</v>
      </c>
      <c r="F19" s="15" t="s">
        <v>42</v>
      </c>
      <c r="G19" s="37">
        <v>5</v>
      </c>
      <c r="H19" s="37">
        <v>10</v>
      </c>
      <c r="I19" s="24">
        <v>2976</v>
      </c>
      <c r="J19" s="24">
        <v>4376</v>
      </c>
      <c r="K19" s="14">
        <v>462</v>
      </c>
      <c r="L19" s="14">
        <v>681</v>
      </c>
      <c r="M19" s="64">
        <f>(I19/J19*100)-100</f>
        <v>-31.99268738574041</v>
      </c>
      <c r="N19" s="14">
        <f>I19/H19</f>
        <v>297.6</v>
      </c>
      <c r="O19" s="37">
        <v>10</v>
      </c>
      <c r="P19" s="14">
        <v>5399</v>
      </c>
      <c r="Q19" s="14">
        <v>9335</v>
      </c>
      <c r="R19" s="14">
        <v>887</v>
      </c>
      <c r="S19" s="14">
        <v>1622</v>
      </c>
      <c r="T19" s="64">
        <f>(P19/Q19*100)-100</f>
        <v>-42.16389930369577</v>
      </c>
      <c r="U19" s="97">
        <v>95160</v>
      </c>
      <c r="V19" s="14">
        <f>P19/O19</f>
        <v>539.9</v>
      </c>
      <c r="W19" s="74">
        <f>SUM(U19,P19)</f>
        <v>100559</v>
      </c>
      <c r="X19" s="74">
        <v>15997</v>
      </c>
      <c r="Y19" s="75">
        <f>SUM(X19,R19)</f>
        <v>16884</v>
      </c>
    </row>
    <row r="20" spans="1:25" ht="12.75">
      <c r="A20" s="72">
        <v>7</v>
      </c>
      <c r="B20" s="72" t="s">
        <v>52</v>
      </c>
      <c r="C20" s="4" t="s">
        <v>83</v>
      </c>
      <c r="D20" s="4" t="s">
        <v>83</v>
      </c>
      <c r="E20" s="15" t="s">
        <v>55</v>
      </c>
      <c r="F20" s="15" t="s">
        <v>67</v>
      </c>
      <c r="G20" s="37">
        <v>1</v>
      </c>
      <c r="H20" s="37">
        <v>9</v>
      </c>
      <c r="I20" s="24">
        <v>1857</v>
      </c>
      <c r="J20" s="24"/>
      <c r="K20" s="14">
        <v>324</v>
      </c>
      <c r="L20" s="14"/>
      <c r="M20" s="64"/>
      <c r="N20" s="14">
        <f>I20/H20</f>
        <v>206.33333333333334</v>
      </c>
      <c r="O20" s="38">
        <v>9</v>
      </c>
      <c r="P20" s="14">
        <v>3292</v>
      </c>
      <c r="Q20" s="14"/>
      <c r="R20" s="14">
        <v>616</v>
      </c>
      <c r="S20" s="14"/>
      <c r="T20" s="64"/>
      <c r="U20" s="74">
        <v>704</v>
      </c>
      <c r="V20" s="14">
        <f>P20/O20</f>
        <v>365.77777777777777</v>
      </c>
      <c r="W20" s="74">
        <f>SUM(U20,P20)</f>
        <v>3996</v>
      </c>
      <c r="X20" s="74">
        <v>378</v>
      </c>
      <c r="Y20" s="75">
        <f>SUM(X20,R20)</f>
        <v>994</v>
      </c>
    </row>
    <row r="21" spans="1:25" ht="12.75">
      <c r="A21" s="72">
        <v>8</v>
      </c>
      <c r="B21" s="72">
        <v>6</v>
      </c>
      <c r="C21" s="4" t="s">
        <v>62</v>
      </c>
      <c r="D21" s="4" t="s">
        <v>63</v>
      </c>
      <c r="E21" s="15" t="s">
        <v>49</v>
      </c>
      <c r="F21" s="15" t="s">
        <v>36</v>
      </c>
      <c r="G21" s="37">
        <v>5</v>
      </c>
      <c r="H21" s="37">
        <v>16</v>
      </c>
      <c r="I21" s="14">
        <v>1197</v>
      </c>
      <c r="J21" s="14">
        <v>2738</v>
      </c>
      <c r="K21" s="14">
        <v>198</v>
      </c>
      <c r="L21" s="14">
        <v>444</v>
      </c>
      <c r="M21" s="64">
        <f>(I21/J21*100)-100</f>
        <v>-56.281957633308984</v>
      </c>
      <c r="N21" s="14">
        <f>I21/H21</f>
        <v>74.8125</v>
      </c>
      <c r="O21" s="38">
        <v>16</v>
      </c>
      <c r="P21" s="14">
        <v>2444</v>
      </c>
      <c r="Q21" s="14">
        <v>4626</v>
      </c>
      <c r="R21" s="14">
        <v>447</v>
      </c>
      <c r="S21" s="14">
        <v>809</v>
      </c>
      <c r="T21" s="64">
        <f>(P21/Q21*100)-100</f>
        <v>-47.16817985300475</v>
      </c>
      <c r="U21" s="74">
        <v>64111</v>
      </c>
      <c r="V21" s="14">
        <f>P21/O21</f>
        <v>152.75</v>
      </c>
      <c r="W21" s="74">
        <f>SUM(U21,P21)</f>
        <v>66555</v>
      </c>
      <c r="X21" s="74">
        <v>12744</v>
      </c>
      <c r="Y21" s="75">
        <f>SUM(X21,R21)</f>
        <v>13191</v>
      </c>
    </row>
    <row r="22" spans="1:25" ht="12.75">
      <c r="A22" s="72">
        <v>9</v>
      </c>
      <c r="B22" s="72">
        <v>11</v>
      </c>
      <c r="C22" s="4" t="s">
        <v>56</v>
      </c>
      <c r="D22" s="4" t="s">
        <v>56</v>
      </c>
      <c r="E22" s="15" t="s">
        <v>53</v>
      </c>
      <c r="F22" s="15" t="s">
        <v>54</v>
      </c>
      <c r="G22" s="37">
        <v>8</v>
      </c>
      <c r="H22" s="37">
        <v>16</v>
      </c>
      <c r="I22" s="24">
        <v>639</v>
      </c>
      <c r="J22" s="24">
        <v>828</v>
      </c>
      <c r="K22" s="24">
        <v>137</v>
      </c>
      <c r="L22" s="24">
        <v>167</v>
      </c>
      <c r="M22" s="64">
        <f>(I22/J22*100)-100</f>
        <v>-22.826086956521735</v>
      </c>
      <c r="N22" s="14">
        <f>I22/H22</f>
        <v>39.9375</v>
      </c>
      <c r="O22" s="73">
        <v>16</v>
      </c>
      <c r="P22" s="14">
        <v>913</v>
      </c>
      <c r="Q22" s="14">
        <v>1108</v>
      </c>
      <c r="R22" s="14">
        <v>190</v>
      </c>
      <c r="S22" s="14">
        <v>249</v>
      </c>
      <c r="T22" s="64">
        <f>(P22/Q22*100)-100</f>
        <v>-17.599277978339344</v>
      </c>
      <c r="U22" s="74">
        <v>136001</v>
      </c>
      <c r="V22" s="14">
        <f>P22/O22</f>
        <v>57.0625</v>
      </c>
      <c r="W22" s="74">
        <f>SUM(U22,P22)</f>
        <v>136914</v>
      </c>
      <c r="X22" s="74">
        <v>27372</v>
      </c>
      <c r="Y22" s="75">
        <f>SUM(X22,R22)</f>
        <v>27562</v>
      </c>
    </row>
    <row r="23" spans="1:25" ht="12.75">
      <c r="A23" s="72">
        <v>10</v>
      </c>
      <c r="B23" s="72">
        <v>8</v>
      </c>
      <c r="C23" s="4" t="s">
        <v>64</v>
      </c>
      <c r="D23" s="4" t="s">
        <v>64</v>
      </c>
      <c r="E23" s="15" t="s">
        <v>55</v>
      </c>
      <c r="F23" s="15" t="s">
        <v>47</v>
      </c>
      <c r="G23" s="37">
        <v>5</v>
      </c>
      <c r="H23" s="37">
        <v>10</v>
      </c>
      <c r="I23" s="24">
        <v>480</v>
      </c>
      <c r="J23" s="24">
        <v>734</v>
      </c>
      <c r="K23" s="91">
        <v>106</v>
      </c>
      <c r="L23" s="91">
        <v>126</v>
      </c>
      <c r="M23" s="64">
        <f>(I23/J23*100)-100</f>
        <v>-34.60490463215258</v>
      </c>
      <c r="N23" s="14">
        <f>I23/H23</f>
        <v>48</v>
      </c>
      <c r="O23" s="73">
        <v>10</v>
      </c>
      <c r="P23" s="14">
        <v>762</v>
      </c>
      <c r="Q23" s="14">
        <v>1389</v>
      </c>
      <c r="R23" s="14">
        <v>166</v>
      </c>
      <c r="S23" s="14">
        <v>272</v>
      </c>
      <c r="T23" s="64">
        <f>(P23/Q23*100)-100</f>
        <v>-45.14038876889849</v>
      </c>
      <c r="U23" s="97">
        <v>14994</v>
      </c>
      <c r="V23" s="14">
        <f>P23/O23</f>
        <v>76.2</v>
      </c>
      <c r="W23" s="74">
        <f>SUM(U23,P23)</f>
        <v>15756</v>
      </c>
      <c r="X23" s="76">
        <v>3667</v>
      </c>
      <c r="Y23" s="75">
        <f>SUM(X23,R23)</f>
        <v>3833</v>
      </c>
    </row>
    <row r="24" spans="1:25" ht="12.75">
      <c r="A24" s="72">
        <v>11</v>
      </c>
      <c r="B24" s="72" t="s">
        <v>52</v>
      </c>
      <c r="C24" s="4" t="s">
        <v>84</v>
      </c>
      <c r="D24" s="4" t="s">
        <v>85</v>
      </c>
      <c r="E24" s="15" t="s">
        <v>46</v>
      </c>
      <c r="F24" s="15" t="s">
        <v>67</v>
      </c>
      <c r="G24" s="37">
        <v>1</v>
      </c>
      <c r="H24" s="37">
        <v>6</v>
      </c>
      <c r="I24" s="24">
        <v>370</v>
      </c>
      <c r="J24" s="24"/>
      <c r="K24" s="99">
        <v>61</v>
      </c>
      <c r="L24" s="99"/>
      <c r="M24" s="64"/>
      <c r="N24" s="14">
        <f>I24/H24</f>
        <v>61.666666666666664</v>
      </c>
      <c r="O24" s="38">
        <v>6</v>
      </c>
      <c r="P24" s="14">
        <v>696</v>
      </c>
      <c r="Q24" s="14"/>
      <c r="R24" s="14">
        <v>138</v>
      </c>
      <c r="S24" s="14"/>
      <c r="T24" s="64"/>
      <c r="U24" s="74"/>
      <c r="V24" s="14">
        <f>P24/O24</f>
        <v>116</v>
      </c>
      <c r="W24" s="74">
        <f>SUM(U24,P24)</f>
        <v>696</v>
      </c>
      <c r="X24" s="76"/>
      <c r="Y24" s="75">
        <f>SUM(X24,R24)</f>
        <v>138</v>
      </c>
    </row>
    <row r="25" spans="1:25" ht="12.75" customHeight="1">
      <c r="A25" s="72">
        <v>12</v>
      </c>
      <c r="B25" s="72">
        <v>7</v>
      </c>
      <c r="C25" s="4" t="s">
        <v>68</v>
      </c>
      <c r="D25" s="4" t="s">
        <v>69</v>
      </c>
      <c r="E25" s="15" t="s">
        <v>46</v>
      </c>
      <c r="F25" s="15" t="s">
        <v>67</v>
      </c>
      <c r="G25" s="37">
        <v>3</v>
      </c>
      <c r="H25" s="37">
        <v>7</v>
      </c>
      <c r="I25" s="24">
        <v>368</v>
      </c>
      <c r="J25" s="24">
        <v>1490</v>
      </c>
      <c r="K25" s="91">
        <v>65</v>
      </c>
      <c r="L25" s="91">
        <v>256</v>
      </c>
      <c r="M25" s="64">
        <f>(I25/J25*100)-100</f>
        <v>-75.30201342281879</v>
      </c>
      <c r="N25" s="14">
        <f>I25/H25</f>
        <v>52.57142857142857</v>
      </c>
      <c r="O25" s="37">
        <v>7</v>
      </c>
      <c r="P25" s="22">
        <v>522</v>
      </c>
      <c r="Q25" s="22">
        <v>2530</v>
      </c>
      <c r="R25" s="91">
        <v>98</v>
      </c>
      <c r="S25" s="91">
        <v>474</v>
      </c>
      <c r="T25" s="64">
        <f>(P25/Q25*100)-100</f>
        <v>-79.36758893280633</v>
      </c>
      <c r="U25" s="76">
        <v>6632</v>
      </c>
      <c r="V25" s="14">
        <f>P25/O25</f>
        <v>74.57142857142857</v>
      </c>
      <c r="W25" s="74">
        <f>SUM(U25,P25)</f>
        <v>7154</v>
      </c>
      <c r="X25" s="74">
        <v>1295</v>
      </c>
      <c r="Y25" s="75">
        <f>SUM(X25,R25)</f>
        <v>1393</v>
      </c>
    </row>
    <row r="26" spans="1:25" ht="12.75" customHeight="1">
      <c r="A26" s="72">
        <v>13</v>
      </c>
      <c r="B26" s="72">
        <v>12</v>
      </c>
      <c r="C26" s="4" t="s">
        <v>57</v>
      </c>
      <c r="D26" s="4" t="s">
        <v>58</v>
      </c>
      <c r="E26" s="15" t="s">
        <v>49</v>
      </c>
      <c r="F26" s="15" t="s">
        <v>36</v>
      </c>
      <c r="G26" s="37">
        <v>7</v>
      </c>
      <c r="H26" s="37">
        <v>9</v>
      </c>
      <c r="I26" s="14">
        <v>115</v>
      </c>
      <c r="J26" s="14">
        <v>481</v>
      </c>
      <c r="K26" s="14">
        <v>23</v>
      </c>
      <c r="L26" s="14">
        <v>80</v>
      </c>
      <c r="M26" s="64">
        <f>(I26/J26*100)-100</f>
        <v>-76.0914760914761</v>
      </c>
      <c r="N26" s="14">
        <f>I26/H26</f>
        <v>12.777777777777779</v>
      </c>
      <c r="O26" s="73">
        <v>9</v>
      </c>
      <c r="P26" s="22">
        <v>354</v>
      </c>
      <c r="Q26" s="22">
        <v>781</v>
      </c>
      <c r="R26" s="22">
        <v>77</v>
      </c>
      <c r="S26" s="22">
        <v>152</v>
      </c>
      <c r="T26" s="64">
        <f>(P26/Q26*100)-100</f>
        <v>-54.67349551856594</v>
      </c>
      <c r="U26" s="76">
        <v>60889</v>
      </c>
      <c r="V26" s="14">
        <f>P26/O26</f>
        <v>39.333333333333336</v>
      </c>
      <c r="W26" s="74">
        <f>SUM(U26,P26)</f>
        <v>61243</v>
      </c>
      <c r="X26" s="74">
        <v>12409</v>
      </c>
      <c r="Y26" s="75">
        <f>SUM(X26,R26)</f>
        <v>12486</v>
      </c>
    </row>
    <row r="27" spans="1:25" ht="12.75">
      <c r="A27" s="72">
        <v>14</v>
      </c>
      <c r="B27" s="72">
        <v>10</v>
      </c>
      <c r="C27" s="4" t="s">
        <v>77</v>
      </c>
      <c r="D27" s="4" t="s">
        <v>78</v>
      </c>
      <c r="E27" s="15" t="s">
        <v>46</v>
      </c>
      <c r="F27" s="15" t="s">
        <v>47</v>
      </c>
      <c r="G27" s="37">
        <v>2</v>
      </c>
      <c r="H27" s="37">
        <v>1</v>
      </c>
      <c r="I27" s="24">
        <v>114</v>
      </c>
      <c r="J27" s="24">
        <v>741</v>
      </c>
      <c r="K27" s="14">
        <v>19</v>
      </c>
      <c r="L27" s="14">
        <v>114</v>
      </c>
      <c r="M27" s="64">
        <f>(I27/J27*100)-100</f>
        <v>-84.61538461538461</v>
      </c>
      <c r="N27" s="14">
        <f>I27/H27</f>
        <v>114</v>
      </c>
      <c r="O27" s="38">
        <v>1</v>
      </c>
      <c r="P27" s="14">
        <v>339</v>
      </c>
      <c r="Q27" s="14">
        <v>1122</v>
      </c>
      <c r="R27" s="14">
        <v>62</v>
      </c>
      <c r="S27" s="14">
        <v>209</v>
      </c>
      <c r="T27" s="64">
        <f>(P27/Q27*100)-100</f>
        <v>-69.78609625668449</v>
      </c>
      <c r="U27" s="74">
        <v>1122</v>
      </c>
      <c r="V27" s="14">
        <f>P27/O27</f>
        <v>339</v>
      </c>
      <c r="W27" s="74">
        <f>SUM(U27,P27)</f>
        <v>1461</v>
      </c>
      <c r="X27" s="76">
        <v>209</v>
      </c>
      <c r="Y27" s="75">
        <f>SUM(X27,R27)</f>
        <v>271</v>
      </c>
    </row>
    <row r="28" spans="1:25" ht="12.75">
      <c r="A28" s="72">
        <v>15</v>
      </c>
      <c r="B28" s="72"/>
      <c r="C28" s="4"/>
      <c r="D28" s="4"/>
      <c r="E28" s="15"/>
      <c r="F28" s="15"/>
      <c r="G28" s="37"/>
      <c r="H28" s="37"/>
      <c r="I28" s="24"/>
      <c r="J28" s="24"/>
      <c r="K28" s="14"/>
      <c r="L28" s="14"/>
      <c r="M28" s="64"/>
      <c r="N28" s="14"/>
      <c r="O28" s="37"/>
      <c r="P28" s="14"/>
      <c r="Q28" s="14"/>
      <c r="R28" s="14"/>
      <c r="S28" s="14"/>
      <c r="T28" s="64"/>
      <c r="U28" s="74"/>
      <c r="V28" s="14"/>
      <c r="W28" s="74"/>
      <c r="X28" s="76"/>
      <c r="Y28" s="75"/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91"/>
      <c r="J29" s="91"/>
      <c r="K29" s="100"/>
      <c r="L29" s="100"/>
      <c r="M29" s="64"/>
      <c r="N29" s="14"/>
      <c r="O29" s="73"/>
      <c r="P29" s="14"/>
      <c r="Q29" s="14"/>
      <c r="R29" s="14"/>
      <c r="S29" s="14"/>
      <c r="T29" s="64"/>
      <c r="U29" s="74"/>
      <c r="V29" s="14"/>
      <c r="W29" s="74"/>
      <c r="X29" s="76"/>
      <c r="Y29" s="75"/>
    </row>
    <row r="30" spans="1:25" ht="12.75">
      <c r="A30" s="72">
        <v>17</v>
      </c>
      <c r="B30" s="72"/>
      <c r="C30" s="89"/>
      <c r="D30" s="89"/>
      <c r="E30" s="15"/>
      <c r="F30" s="15"/>
      <c r="G30" s="37"/>
      <c r="H30" s="37"/>
      <c r="I30" s="24"/>
      <c r="J30" s="24"/>
      <c r="K30" s="14"/>
      <c r="L30" s="14"/>
      <c r="M30" s="64"/>
      <c r="N30" s="14"/>
      <c r="O30" s="73"/>
      <c r="P30" s="14"/>
      <c r="Q30" s="14"/>
      <c r="R30" s="14"/>
      <c r="S30" s="14"/>
      <c r="T30" s="64"/>
      <c r="U30" s="74"/>
      <c r="V30" s="14"/>
      <c r="W30" s="74"/>
      <c r="X30" s="74"/>
      <c r="Y30" s="75"/>
    </row>
    <row r="31" spans="1:25" ht="12.75">
      <c r="A31" s="72">
        <v>18</v>
      </c>
      <c r="B31" s="72"/>
      <c r="C31" s="93"/>
      <c r="D31" s="4"/>
      <c r="E31" s="15"/>
      <c r="F31" s="15"/>
      <c r="G31" s="37"/>
      <c r="H31" s="37"/>
      <c r="I31" s="91"/>
      <c r="J31" s="91"/>
      <c r="K31" s="100"/>
      <c r="L31" s="100"/>
      <c r="M31" s="64"/>
      <c r="N31" s="14"/>
      <c r="O31" s="73"/>
      <c r="P31" s="22"/>
      <c r="Q31" s="22"/>
      <c r="R31" s="22"/>
      <c r="S31" s="22"/>
      <c r="T31" s="64"/>
      <c r="U31" s="90"/>
      <c r="V31" s="14"/>
      <c r="W31" s="74"/>
      <c r="X31" s="74"/>
      <c r="Y31" s="75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37"/>
      <c r="P32" s="22"/>
      <c r="Q32" s="22"/>
      <c r="R32" s="22"/>
      <c r="S32" s="22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98"/>
      <c r="L33" s="98"/>
      <c r="M33" s="64"/>
      <c r="N33" s="14"/>
      <c r="O33" s="73"/>
      <c r="P33" s="22"/>
      <c r="Q33" s="22"/>
      <c r="R33" s="22"/>
      <c r="S33" s="22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144</v>
      </c>
      <c r="I34" s="31">
        <f>SUM(I14:I33)</f>
        <v>68113</v>
      </c>
      <c r="J34" s="31">
        <v>232940</v>
      </c>
      <c r="K34" s="31">
        <f>SUM(K14:K33)</f>
        <v>12117</v>
      </c>
      <c r="L34" s="31">
        <v>44683</v>
      </c>
      <c r="M34" s="68">
        <f>(I34/J34*100)-100</f>
        <v>-70.75942302738903</v>
      </c>
      <c r="N34" s="32">
        <f>I34/H34</f>
        <v>473.00694444444446</v>
      </c>
      <c r="O34" s="34">
        <f>SUM(O14:O33)</f>
        <v>144</v>
      </c>
      <c r="P34" s="31">
        <f>SUM(P14:P33)</f>
        <v>117323</v>
      </c>
      <c r="Q34" s="31">
        <v>348995</v>
      </c>
      <c r="R34" s="31">
        <f>SUM(R14:R33)</f>
        <v>22904</v>
      </c>
      <c r="S34" s="31">
        <v>70166</v>
      </c>
      <c r="T34" s="68">
        <f>(P34/Q34*100)-100</f>
        <v>-66.38261293141736</v>
      </c>
      <c r="U34" s="31">
        <f>SUM(U14:U33)</f>
        <v>1015779</v>
      </c>
      <c r="V34" s="86">
        <f>P34/O34</f>
        <v>814.7430555555555</v>
      </c>
      <c r="W34" s="88">
        <f>SUM(U34,P34)</f>
        <v>1133102</v>
      </c>
      <c r="X34" s="87">
        <f>SUM(X14:X33)</f>
        <v>196720</v>
      </c>
      <c r="Y34" s="35">
        <f>SUM(Y14:Y33)</f>
        <v>219624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14 - Jun</v>
      </c>
      <c r="L4" s="20"/>
      <c r="M4" s="62" t="str">
        <f>'WEEKLY COMPETITIVE REPORT'!M4</f>
        <v>16 - Jun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0.7548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13 - Jun</v>
      </c>
      <c r="L5" s="7"/>
      <c r="M5" s="63" t="str">
        <f>'WEEKLY COMPETITIVE REPORT'!M5</f>
        <v>19 - Jun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41445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HANGOVER 3</v>
      </c>
      <c r="D14" s="4" t="str">
        <f>'WEEKLY COMPETITIVE REPORT'!D14</f>
        <v>PREKROKANA NOČ 3</v>
      </c>
      <c r="E14" s="4" t="str">
        <f>'WEEKLY COMPETITIVE REPORT'!E14</f>
        <v>WB</v>
      </c>
      <c r="F14" s="4" t="str">
        <f>'WEEKLY COMPETITIVE REPORT'!F14</f>
        <v>Blitz</v>
      </c>
      <c r="G14" s="37">
        <f>'WEEKLY COMPETITIVE REPORT'!G14</f>
        <v>3</v>
      </c>
      <c r="H14" s="37">
        <f>'WEEKLY COMPETITIVE REPORT'!H14</f>
        <v>11</v>
      </c>
      <c r="I14" s="14">
        <f>'WEEKLY COMPETITIVE REPORT'!I14/Y4</f>
        <v>23326.709062003178</v>
      </c>
      <c r="J14" s="14">
        <f>'WEEKLY COMPETITIVE REPORT'!J14/Y4</f>
        <v>58104.13354531001</v>
      </c>
      <c r="K14" s="22">
        <f>'WEEKLY COMPETITIVE REPORT'!K14</f>
        <v>3188</v>
      </c>
      <c r="L14" s="22">
        <f>'WEEKLY COMPETITIVE REPORT'!L14</f>
        <v>7883</v>
      </c>
      <c r="M14" s="64">
        <f>'WEEKLY COMPETITIVE REPORT'!M14</f>
        <v>-59.85361515835557</v>
      </c>
      <c r="N14" s="14">
        <f aca="true" t="shared" si="0" ref="N14:N20">I14/H14</f>
        <v>2120.6099147275618</v>
      </c>
      <c r="O14" s="37">
        <f>'WEEKLY COMPETITIVE REPORT'!O14</f>
        <v>11</v>
      </c>
      <c r="P14" s="14">
        <f>'WEEKLY COMPETITIVE REPORT'!P14/Y4</f>
        <v>38182.29994700583</v>
      </c>
      <c r="Q14" s="14">
        <f>'WEEKLY COMPETITIVE REPORT'!Q14/Y4</f>
        <v>91277.15951245363</v>
      </c>
      <c r="R14" s="22">
        <f>'WEEKLY COMPETITIVE REPORT'!R14</f>
        <v>5676</v>
      </c>
      <c r="S14" s="22">
        <f>'WEEKLY COMPETITIVE REPORT'!S14</f>
        <v>13766</v>
      </c>
      <c r="T14" s="64">
        <f>'WEEKLY COMPETITIVE REPORT'!T14</f>
        <v>-58.16883418485833</v>
      </c>
      <c r="U14" s="14">
        <f>'WEEKLY COMPETITIVE REPORT'!U14/Y4</f>
        <v>331679.91520932695</v>
      </c>
      <c r="V14" s="14">
        <f aca="true" t="shared" si="1" ref="V14:V20">P14/O14</f>
        <v>3471.1181770005296</v>
      </c>
      <c r="W14" s="25">
        <f aca="true" t="shared" si="2" ref="W14:W20">P14+U14</f>
        <v>369862.21515633276</v>
      </c>
      <c r="X14" s="22">
        <f>'WEEKLY COMPETITIVE REPORT'!X14</f>
        <v>49032</v>
      </c>
      <c r="Y14" s="56">
        <f>'WEEKLY COMPETITIVE REPORT'!Y14</f>
        <v>54708</v>
      </c>
    </row>
    <row r="15" spans="1:25" ht="12.75">
      <c r="A15" s="50">
        <v>2</v>
      </c>
      <c r="B15" s="4">
        <f>'WEEKLY COMPETITIVE REPORT'!B15</f>
        <v>3</v>
      </c>
      <c r="C15" s="4" t="str">
        <f>'WEEKLY COMPETITIVE REPORT'!C15</f>
        <v>EPIC</v>
      </c>
      <c r="D15" s="4" t="str">
        <f>'WEEKLY COMPETITIVE REPORT'!D15</f>
        <v>SKRIVNOSTNI VARUHI GOZDA</v>
      </c>
      <c r="E15" s="4" t="str">
        <f>'WEEKLY COMPETITIVE REPORT'!E15</f>
        <v>FOX</v>
      </c>
      <c r="F15" s="4" t="str">
        <f>'WEEKLY COMPETITIVE REPORT'!F15</f>
        <v>Blitz</v>
      </c>
      <c r="G15" s="37">
        <f>'WEEKLY COMPETITIVE REPORT'!G15</f>
        <v>2</v>
      </c>
      <c r="H15" s="37">
        <f>'WEEKLY COMPETITIVE REPORT'!H15</f>
        <v>18</v>
      </c>
      <c r="I15" s="14">
        <f>'WEEKLY COMPETITIVE REPORT'!I15/Y4</f>
        <v>16221.515633280338</v>
      </c>
      <c r="J15" s="14">
        <f>'WEEKLY COMPETITIVE REPORT'!J15/Y4</f>
        <v>22812.665606783252</v>
      </c>
      <c r="K15" s="22">
        <f>'WEEKLY COMPETITIVE REPORT'!K15</f>
        <v>2171</v>
      </c>
      <c r="L15" s="22">
        <f>'WEEKLY COMPETITIVE REPORT'!L15</f>
        <v>3066</v>
      </c>
      <c r="M15" s="64">
        <f>'WEEKLY COMPETITIVE REPORT'!M15</f>
        <v>-28.89250246820373</v>
      </c>
      <c r="N15" s="14">
        <f t="shared" si="0"/>
        <v>901.1953129600188</v>
      </c>
      <c r="O15" s="37">
        <f>'WEEKLY COMPETITIVE REPORT'!O15</f>
        <v>18</v>
      </c>
      <c r="P15" s="14">
        <f>'WEEKLY COMPETITIVE REPORT'!P15/Y4</f>
        <v>28366.4546899841</v>
      </c>
      <c r="Q15" s="14">
        <f>'WEEKLY COMPETITIVE REPORT'!Q15/Y4</f>
        <v>36491.78590355061</v>
      </c>
      <c r="R15" s="22">
        <f>'WEEKLY COMPETITIVE REPORT'!R15</f>
        <v>4187</v>
      </c>
      <c r="S15" s="22">
        <f>'WEEKLY COMPETITIVE REPORT'!S15</f>
        <v>5303</v>
      </c>
      <c r="T15" s="64">
        <f>'WEEKLY COMPETITIVE REPORT'!T15</f>
        <v>-22.266192274179502</v>
      </c>
      <c r="U15" s="14">
        <f>'WEEKLY COMPETITIVE REPORT'!U15/Y4</f>
        <v>60771.06518282989</v>
      </c>
      <c r="V15" s="14">
        <f t="shared" si="1"/>
        <v>1575.9141494435612</v>
      </c>
      <c r="W15" s="25">
        <f t="shared" si="2"/>
        <v>89137.51987281398</v>
      </c>
      <c r="X15" s="22">
        <f>'WEEKLY COMPETITIVE REPORT'!X15</f>
        <v>8377</v>
      </c>
      <c r="Y15" s="56">
        <f>'WEEKLY COMPETITIVE REPORT'!Y15</f>
        <v>12564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FAST AND FURIOUS 6</v>
      </c>
      <c r="D16" s="4" t="str">
        <f>'WEEKLY COMPETITIVE REPORT'!D16</f>
        <v>HITRI IN DRZNI 6</v>
      </c>
      <c r="E16" s="4" t="str">
        <f>'WEEKLY COMPETITIVE REPORT'!E16</f>
        <v>UNI</v>
      </c>
      <c r="F16" s="4" t="str">
        <f>'WEEKLY COMPETITIVE REPORT'!F16</f>
        <v>Karantanija</v>
      </c>
      <c r="G16" s="37">
        <f>'WEEKLY COMPETITIVE REPORT'!G16</f>
        <v>4</v>
      </c>
      <c r="H16" s="37">
        <f>'WEEKLY COMPETITIVE REPORT'!H16</f>
        <v>11</v>
      </c>
      <c r="I16" s="14">
        <f>'WEEKLY COMPETITIVE REPORT'!I16/Y4</f>
        <v>16440.11658717541</v>
      </c>
      <c r="J16" s="14">
        <f>'WEEKLY COMPETITIVE REPORT'!J16/Y4</f>
        <v>32078.696343402225</v>
      </c>
      <c r="K16" s="22">
        <f>'WEEKLY COMPETITIVE REPORT'!K16</f>
        <v>2233</v>
      </c>
      <c r="L16" s="22">
        <f>'WEEKLY COMPETITIVE REPORT'!L16</f>
        <v>4229</v>
      </c>
      <c r="M16" s="64">
        <f>'WEEKLY COMPETITIVE REPORT'!M16</f>
        <v>-48.750671127080494</v>
      </c>
      <c r="N16" s="14">
        <f t="shared" si="0"/>
        <v>1494.5560533795826</v>
      </c>
      <c r="O16" s="37">
        <f>'WEEKLY COMPETITIVE REPORT'!O16</f>
        <v>11</v>
      </c>
      <c r="P16" s="14">
        <f>'WEEKLY COMPETITIVE REPORT'!P16/Y4</f>
        <v>27330.418653948065</v>
      </c>
      <c r="Q16" s="14">
        <f>'WEEKLY COMPETITIVE REPORT'!Q16/Y4</f>
        <v>48131.95548489666</v>
      </c>
      <c r="R16" s="22">
        <f>'WEEKLY COMPETITIVE REPORT'!R16</f>
        <v>4063</v>
      </c>
      <c r="S16" s="22">
        <f>'WEEKLY COMPETITIVE REPORT'!S16</f>
        <v>6970</v>
      </c>
      <c r="T16" s="64">
        <f>'WEEKLY COMPETITIVE REPORT'!T16</f>
        <v>-43.21772639691714</v>
      </c>
      <c r="U16" s="14">
        <f>'WEEKLY COMPETITIVE REPORT'!U16/Y4</f>
        <v>420246.4228934817</v>
      </c>
      <c r="V16" s="14">
        <f t="shared" si="1"/>
        <v>2484.5835139952787</v>
      </c>
      <c r="W16" s="25">
        <f t="shared" si="2"/>
        <v>447576.84154742974</v>
      </c>
      <c r="X16" s="22">
        <f>'WEEKLY COMPETITIVE REPORT'!X16</f>
        <v>60669</v>
      </c>
      <c r="Y16" s="56">
        <f>'WEEKLY COMPETITIVE REPORT'!Y16</f>
        <v>64732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NOW YOU SEE ME</v>
      </c>
      <c r="D17" s="4" t="str">
        <f>'WEEKLY COMPETITIVE REPORT'!D17</f>
        <v>MOJSTRI ILUZIJ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1</v>
      </c>
      <c r="H17" s="37">
        <f>'WEEKLY COMPETITIVE REPORT'!H17</f>
        <v>9</v>
      </c>
      <c r="I17" s="14">
        <f>'WEEKLY COMPETITIVE REPORT'!I17/Y4</f>
        <v>14418.388977212506</v>
      </c>
      <c r="J17" s="14">
        <f>'WEEKLY COMPETITIVE REPORT'!J17/Y4</f>
        <v>0</v>
      </c>
      <c r="K17" s="22">
        <f>'WEEKLY COMPETITIVE REPORT'!K17</f>
        <v>1893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1602.0432196902784</v>
      </c>
      <c r="O17" s="37">
        <f>'WEEKLY COMPETITIVE REPORT'!O17</f>
        <v>9</v>
      </c>
      <c r="P17" s="14">
        <f>'WEEKLY COMPETITIVE REPORT'!P17/Y4</f>
        <v>25772.39003709592</v>
      </c>
      <c r="Q17" s="14">
        <f>'WEEKLY COMPETITIVE REPORT'!Q17/Y4</f>
        <v>0</v>
      </c>
      <c r="R17" s="22">
        <f>'WEEKLY COMPETITIVE REPORT'!R17</f>
        <v>3796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0</v>
      </c>
      <c r="V17" s="14">
        <f t="shared" si="1"/>
        <v>2863.598893010658</v>
      </c>
      <c r="W17" s="25">
        <f t="shared" si="2"/>
        <v>25772.39003709592</v>
      </c>
      <c r="X17" s="22">
        <f>'WEEKLY COMPETITIVE REPORT'!X17</f>
        <v>0</v>
      </c>
      <c r="Y17" s="56">
        <f>'WEEKLY COMPETITIVE REPORT'!Y17</f>
        <v>3796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AFTER EARTH</v>
      </c>
      <c r="D18" s="4" t="str">
        <f>'WEEKLY COMPETITIVE REPORT'!D18</f>
        <v>ČAS PO ZEMLJI</v>
      </c>
      <c r="E18" s="4" t="str">
        <f>'WEEKLY COMPETITIVE REPORT'!E18</f>
        <v>SONY</v>
      </c>
      <c r="F18" s="4" t="str">
        <f>'WEEKLY COMPETITIVE REPORT'!F18</f>
        <v>CF</v>
      </c>
      <c r="G18" s="37">
        <f>'WEEKLY COMPETITIVE REPORT'!G18</f>
        <v>2</v>
      </c>
      <c r="H18" s="37">
        <f>'WEEKLY COMPETITIVE REPORT'!H18</f>
        <v>11</v>
      </c>
      <c r="I18" s="14">
        <f>'WEEKLY COMPETITIVE REPORT'!I18/Y4</f>
        <v>9080.55113937467</v>
      </c>
      <c r="J18" s="14">
        <f>'WEEKLY COMPETITIVE REPORT'!J18/Y4</f>
        <v>18196.873343932166</v>
      </c>
      <c r="K18" s="22">
        <f>'WEEKLY COMPETITIVE REPORT'!K18</f>
        <v>1237</v>
      </c>
      <c r="L18" s="22">
        <f>'WEEKLY COMPETITIVE REPORT'!L18</f>
        <v>2526</v>
      </c>
      <c r="M18" s="64">
        <f>'WEEKLY COMPETITIVE REPORT'!M18</f>
        <v>-50.09828904259192</v>
      </c>
      <c r="N18" s="14">
        <f t="shared" si="0"/>
        <v>825.5046490340609</v>
      </c>
      <c r="O18" s="37">
        <f>'WEEKLY COMPETITIVE REPORT'!O18</f>
        <v>11</v>
      </c>
      <c r="P18" s="14">
        <f>'WEEKLY COMPETITIVE REPORT'!P18/Y4</f>
        <v>16281.134075251723</v>
      </c>
      <c r="Q18" s="14">
        <f>'WEEKLY COMPETITIVE REPORT'!Q18/Y4</f>
        <v>28773.184949655537</v>
      </c>
      <c r="R18" s="22">
        <f>'WEEKLY COMPETITIVE REPORT'!R18</f>
        <v>2501</v>
      </c>
      <c r="S18" s="22">
        <f>'WEEKLY COMPETITIVE REPORT'!S18</f>
        <v>4379</v>
      </c>
      <c r="T18" s="64">
        <f>'WEEKLY COMPETITIVE REPORT'!T18</f>
        <v>-43.4155999631642</v>
      </c>
      <c r="U18" s="14">
        <f>'WEEKLY COMPETITIVE REPORT'!U18/Y4</f>
        <v>30129.83571807101</v>
      </c>
      <c r="V18" s="14">
        <f t="shared" si="1"/>
        <v>1480.1030977501566</v>
      </c>
      <c r="W18" s="25">
        <f t="shared" si="2"/>
        <v>46410.969793322736</v>
      </c>
      <c r="X18" s="22">
        <f>'WEEKLY COMPETITIVE REPORT'!X18</f>
        <v>4571</v>
      </c>
      <c r="Y18" s="56">
        <f>'WEEKLY COMPETITIVE REPORT'!Y18</f>
        <v>7072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GREAT GATSBY</v>
      </c>
      <c r="D19" s="4" t="str">
        <f>'WEEKLY COMPETITIVE REPORT'!D19</f>
        <v>VELIKI GATSBY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5</v>
      </c>
      <c r="H19" s="37">
        <f>'WEEKLY COMPETITIVE REPORT'!H19</f>
        <v>10</v>
      </c>
      <c r="I19" s="14">
        <f>'WEEKLY COMPETITIVE REPORT'!I19/Y4</f>
        <v>3942.766295707472</v>
      </c>
      <c r="J19" s="14">
        <f>'WEEKLY COMPETITIVE REPORT'!J19/Y4</f>
        <v>5797.562268150503</v>
      </c>
      <c r="K19" s="22">
        <f>'WEEKLY COMPETITIVE REPORT'!K19</f>
        <v>462</v>
      </c>
      <c r="L19" s="22">
        <f>'WEEKLY COMPETITIVE REPORT'!L19</f>
        <v>681</v>
      </c>
      <c r="M19" s="64">
        <f>'WEEKLY COMPETITIVE REPORT'!M19</f>
        <v>-31.99268738574041</v>
      </c>
      <c r="N19" s="14">
        <f t="shared" si="0"/>
        <v>394.2766295707472</v>
      </c>
      <c r="O19" s="37">
        <f>'WEEKLY COMPETITIVE REPORT'!O19</f>
        <v>10</v>
      </c>
      <c r="P19" s="14">
        <f>'WEEKLY COMPETITIVE REPORT'!P19/Y4</f>
        <v>7152.8881822999465</v>
      </c>
      <c r="Q19" s="14">
        <f>'WEEKLY COMPETITIVE REPORT'!Q19/Y4</f>
        <v>12367.514573396926</v>
      </c>
      <c r="R19" s="22">
        <f>'WEEKLY COMPETITIVE REPORT'!R19</f>
        <v>887</v>
      </c>
      <c r="S19" s="22">
        <f>'WEEKLY COMPETITIVE REPORT'!S19</f>
        <v>1622</v>
      </c>
      <c r="T19" s="64">
        <f>'WEEKLY COMPETITIVE REPORT'!T19</f>
        <v>-42.16389930369577</v>
      </c>
      <c r="U19" s="14">
        <f>'WEEKLY COMPETITIVE REPORT'!U19/Y4</f>
        <v>126073.13195548489</v>
      </c>
      <c r="V19" s="14">
        <f t="shared" si="1"/>
        <v>715.2888182299946</v>
      </c>
      <c r="W19" s="25">
        <f t="shared" si="2"/>
        <v>133226.02013778483</v>
      </c>
      <c r="X19" s="22">
        <f>'WEEKLY COMPETITIVE REPORT'!X19</f>
        <v>15997</v>
      </c>
      <c r="Y19" s="56">
        <f>'WEEKLY COMPETITIVE REPORT'!Y19</f>
        <v>16884</v>
      </c>
    </row>
    <row r="20" spans="1:25" ht="12.75">
      <c r="A20" s="51">
        <v>7</v>
      </c>
      <c r="B20" s="4" t="str">
        <f>'WEEKLY COMPETITIVE REPORT'!B20</f>
        <v>New</v>
      </c>
      <c r="C20" s="4" t="str">
        <f>'WEEKLY COMPETITIVE REPORT'!C20</f>
        <v>IZHOD</v>
      </c>
      <c r="D20" s="4" t="str">
        <f>'WEEKLY COMPETITIVE REPORT'!D20</f>
        <v>IZHOD</v>
      </c>
      <c r="E20" s="4" t="str">
        <f>'WEEKLY COMPETITIVE REPORT'!E20</f>
        <v>DOMES</v>
      </c>
      <c r="F20" s="4" t="str">
        <f>'WEEKLY COMPETITIVE REPORT'!F20</f>
        <v>FIVIA</v>
      </c>
      <c r="G20" s="37">
        <f>'WEEKLY COMPETITIVE REPORT'!G20</f>
        <v>1</v>
      </c>
      <c r="H20" s="37">
        <f>'WEEKLY COMPETITIVE REPORT'!H20</f>
        <v>9</v>
      </c>
      <c r="I20" s="14">
        <f>'WEEKLY COMPETITIVE REPORT'!I20/Y4</f>
        <v>2460.254372019078</v>
      </c>
      <c r="J20" s="14">
        <f>'WEEKLY COMPETITIVE REPORT'!J20/Y4</f>
        <v>0</v>
      </c>
      <c r="K20" s="22">
        <f>'WEEKLY COMPETITIVE REPORT'!K20</f>
        <v>324</v>
      </c>
      <c r="L20" s="22">
        <f>'WEEKLY COMPETITIVE REPORT'!L20</f>
        <v>0</v>
      </c>
      <c r="M20" s="64">
        <f>'WEEKLY COMPETITIVE REPORT'!M20</f>
        <v>0</v>
      </c>
      <c r="N20" s="14">
        <f t="shared" si="0"/>
        <v>273.3615968910087</v>
      </c>
      <c r="O20" s="37">
        <f>'WEEKLY COMPETITIVE REPORT'!O20</f>
        <v>9</v>
      </c>
      <c r="P20" s="14">
        <f>'WEEKLY COMPETITIVE REPORT'!P20/Y4</f>
        <v>4361.420243773185</v>
      </c>
      <c r="Q20" s="14">
        <f>'WEEKLY COMPETITIVE REPORT'!Q20/Y4</f>
        <v>0</v>
      </c>
      <c r="R20" s="22">
        <f>'WEEKLY COMPETITIVE REPORT'!R20</f>
        <v>616</v>
      </c>
      <c r="S20" s="22">
        <f>'WEEKLY COMPETITIVE REPORT'!S20</f>
        <v>0</v>
      </c>
      <c r="T20" s="64">
        <f>'WEEKLY COMPETITIVE REPORT'!T20</f>
        <v>0</v>
      </c>
      <c r="U20" s="14">
        <f>'WEEKLY COMPETITIVE REPORT'!U20/Y4</f>
        <v>932.6974032856385</v>
      </c>
      <c r="V20" s="14">
        <f t="shared" si="1"/>
        <v>484.6022493081316</v>
      </c>
      <c r="W20" s="25">
        <f t="shared" si="2"/>
        <v>5294.117647058823</v>
      </c>
      <c r="X20" s="22">
        <f>'WEEKLY COMPETITIVE REPORT'!X20</f>
        <v>378</v>
      </c>
      <c r="Y20" s="56">
        <f>'WEEKLY COMPETITIVE REPORT'!Y20</f>
        <v>994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STAR TREK INTO DARKNES</v>
      </c>
      <c r="D21" s="4" t="str">
        <f>'WEEKLY COMPETITIVE REPORT'!D21</f>
        <v>ZVEZDNE STEZE V TEMO</v>
      </c>
      <c r="E21" s="4" t="str">
        <f>'WEEKLY COMPETITIVE REPORT'!E21</f>
        <v>PAR</v>
      </c>
      <c r="F21" s="4" t="str">
        <f>'WEEKLY COMPETITIVE REPORT'!F21</f>
        <v>Karantanija</v>
      </c>
      <c r="G21" s="37">
        <f>'WEEKLY COMPETITIVE REPORT'!G21</f>
        <v>5</v>
      </c>
      <c r="H21" s="37">
        <f>'WEEKLY COMPETITIVE REPORT'!H21</f>
        <v>16</v>
      </c>
      <c r="I21" s="14">
        <f>'WEEKLY COMPETITIVE REPORT'!I21/Y4</f>
        <v>1585.8505564387917</v>
      </c>
      <c r="J21" s="14">
        <f>'WEEKLY COMPETITIVE REPORT'!J21/Y4</f>
        <v>3627.450980392157</v>
      </c>
      <c r="K21" s="22">
        <f>'WEEKLY COMPETITIVE REPORT'!K21</f>
        <v>198</v>
      </c>
      <c r="L21" s="22">
        <f>'WEEKLY COMPETITIVE REPORT'!L21</f>
        <v>444</v>
      </c>
      <c r="M21" s="64">
        <f>'WEEKLY COMPETITIVE REPORT'!M21</f>
        <v>-56.281957633308984</v>
      </c>
      <c r="N21" s="14">
        <f aca="true" t="shared" si="3" ref="N21:N33">I21/H21</f>
        <v>99.11565977742448</v>
      </c>
      <c r="O21" s="37">
        <f>'WEEKLY COMPETITIVE REPORT'!O21</f>
        <v>16</v>
      </c>
      <c r="P21" s="14">
        <f>'WEEKLY COMPETITIVE REPORT'!P21/Y4</f>
        <v>3237.94382617912</v>
      </c>
      <c r="Q21" s="14">
        <f>'WEEKLY COMPETITIVE REPORT'!Q21/Y4</f>
        <v>6128.775834658188</v>
      </c>
      <c r="R21" s="22">
        <f>'WEEKLY COMPETITIVE REPORT'!R21</f>
        <v>447</v>
      </c>
      <c r="S21" s="22">
        <f>'WEEKLY COMPETITIVE REPORT'!S21</f>
        <v>809</v>
      </c>
      <c r="T21" s="64">
        <f>'WEEKLY COMPETITIVE REPORT'!T21</f>
        <v>-47.16817985300475</v>
      </c>
      <c r="U21" s="14">
        <f>'WEEKLY COMPETITIVE REPORT'!U21/Y4</f>
        <v>84937.73184949656</v>
      </c>
      <c r="V21" s="14">
        <f aca="true" t="shared" si="4" ref="V21:V33">P21/O21</f>
        <v>202.371489136195</v>
      </c>
      <c r="W21" s="25">
        <f aca="true" t="shared" si="5" ref="W21:W33">P21+U21</f>
        <v>88175.67567567568</v>
      </c>
      <c r="X21" s="22">
        <f>'WEEKLY COMPETITIVE REPORT'!X21</f>
        <v>12744</v>
      </c>
      <c r="Y21" s="56">
        <f>'WEEKLY COMPETITIVE REPORT'!Y21</f>
        <v>13191</v>
      </c>
    </row>
    <row r="22" spans="1:25" ht="12.75">
      <c r="A22" s="50">
        <v>9</v>
      </c>
      <c r="B22" s="4">
        <f>'WEEKLY COMPETITIVE REPORT'!B22</f>
        <v>11</v>
      </c>
      <c r="C22" s="4" t="str">
        <f>'WEEKLY COMPETITIVE REPORT'!C22</f>
        <v>IRON MAN 3</v>
      </c>
      <c r="D22" s="4" t="str">
        <f>'WEEKLY COMPETITIVE REPORT'!D22</f>
        <v>IRON MAN 3</v>
      </c>
      <c r="E22" s="4" t="str">
        <f>'WEEKLY COMPETITIVE REPORT'!E22</f>
        <v>BVI</v>
      </c>
      <c r="F22" s="4" t="str">
        <f>'WEEKLY COMPETITIVE REPORT'!F22</f>
        <v>CENEX</v>
      </c>
      <c r="G22" s="37">
        <f>'WEEKLY COMPETITIVE REPORT'!G22</f>
        <v>8</v>
      </c>
      <c r="H22" s="37">
        <f>'WEEKLY COMPETITIVE REPORT'!H22</f>
        <v>16</v>
      </c>
      <c r="I22" s="14">
        <f>'WEEKLY COMPETITIVE REPORT'!I22/Y4</f>
        <v>846.5818759936407</v>
      </c>
      <c r="J22" s="14">
        <f>'WEEKLY COMPETITIVE REPORT'!J22/Y4</f>
        <v>1096.97933227345</v>
      </c>
      <c r="K22" s="22">
        <f>'WEEKLY COMPETITIVE REPORT'!K22</f>
        <v>137</v>
      </c>
      <c r="L22" s="22">
        <f>'WEEKLY COMPETITIVE REPORT'!L22</f>
        <v>167</v>
      </c>
      <c r="M22" s="64">
        <f>'WEEKLY COMPETITIVE REPORT'!M22</f>
        <v>-22.826086956521735</v>
      </c>
      <c r="N22" s="14">
        <f t="shared" si="3"/>
        <v>52.91136724960254</v>
      </c>
      <c r="O22" s="37">
        <f>'WEEKLY COMPETITIVE REPORT'!O22</f>
        <v>16</v>
      </c>
      <c r="P22" s="14">
        <f>'WEEKLY COMPETITIVE REPORT'!P22/Y4</f>
        <v>1209.5919448860625</v>
      </c>
      <c r="Q22" s="14">
        <f>'WEEKLY COMPETITIVE REPORT'!Q22/Y4</f>
        <v>1467.9385267620562</v>
      </c>
      <c r="R22" s="22">
        <f>'WEEKLY COMPETITIVE REPORT'!R22</f>
        <v>190</v>
      </c>
      <c r="S22" s="22">
        <f>'WEEKLY COMPETITIVE REPORT'!S22</f>
        <v>249</v>
      </c>
      <c r="T22" s="64">
        <f>'WEEKLY COMPETITIVE REPORT'!T22</f>
        <v>-17.599277978339344</v>
      </c>
      <c r="U22" s="14">
        <f>'WEEKLY COMPETITIVE REPORT'!U22/Y4</f>
        <v>180181.5050344462</v>
      </c>
      <c r="V22" s="14">
        <f t="shared" si="4"/>
        <v>75.5994965553789</v>
      </c>
      <c r="W22" s="25">
        <f t="shared" si="5"/>
        <v>181391.09697933224</v>
      </c>
      <c r="X22" s="22">
        <f>'WEEKLY COMPETITIVE REPORT'!X22</f>
        <v>27372</v>
      </c>
      <c r="Y22" s="56">
        <f>'WEEKLY COMPETITIVE REPORT'!Y22</f>
        <v>27562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VAJE V OBJEMU</v>
      </c>
      <c r="D23" s="4" t="str">
        <f>'WEEKLY COMPETITIVE REPORT'!D23</f>
        <v>VAJE V OBJEMU</v>
      </c>
      <c r="E23" s="4" t="str">
        <f>'WEEKLY COMPETITIVE REPORT'!E23</f>
        <v>DOMES</v>
      </c>
      <c r="F23" s="4" t="str">
        <f>'WEEKLY COMPETITIVE REPORT'!F23</f>
        <v>Cinemania</v>
      </c>
      <c r="G23" s="37">
        <f>'WEEKLY COMPETITIVE REPORT'!G23</f>
        <v>5</v>
      </c>
      <c r="H23" s="37">
        <f>'WEEKLY COMPETITIVE REPORT'!H23</f>
        <v>10</v>
      </c>
      <c r="I23" s="14">
        <f>'WEEKLY COMPETITIVE REPORT'!I23/Y4</f>
        <v>635.9300476947535</v>
      </c>
      <c r="J23" s="14">
        <f>'WEEKLY COMPETITIVE REPORT'!J23/Y4</f>
        <v>972.4430312665606</v>
      </c>
      <c r="K23" s="22">
        <f>'WEEKLY COMPETITIVE REPORT'!K23</f>
        <v>106</v>
      </c>
      <c r="L23" s="22">
        <f>'WEEKLY COMPETITIVE REPORT'!L23</f>
        <v>126</v>
      </c>
      <c r="M23" s="64">
        <f>'WEEKLY COMPETITIVE REPORT'!M23</f>
        <v>-34.60490463215258</v>
      </c>
      <c r="N23" s="14">
        <f t="shared" si="3"/>
        <v>63.59300476947535</v>
      </c>
      <c r="O23" s="37">
        <f>'WEEKLY COMPETITIVE REPORT'!O23</f>
        <v>10</v>
      </c>
      <c r="P23" s="14">
        <f>'WEEKLY COMPETITIVE REPORT'!P23/Y4</f>
        <v>1009.5389507154213</v>
      </c>
      <c r="Q23" s="14">
        <f>'WEEKLY COMPETITIVE REPORT'!Q23/Y4</f>
        <v>1840.222575516693</v>
      </c>
      <c r="R23" s="22">
        <f>'WEEKLY COMPETITIVE REPORT'!R23</f>
        <v>166</v>
      </c>
      <c r="S23" s="22">
        <f>'WEEKLY COMPETITIVE REPORT'!S23</f>
        <v>272</v>
      </c>
      <c r="T23" s="64">
        <f>'WEEKLY COMPETITIVE REPORT'!T23</f>
        <v>-45.14038876889849</v>
      </c>
      <c r="U23" s="14">
        <f>'WEEKLY COMPETITIVE REPORT'!U23/Y4</f>
        <v>19864.864864864863</v>
      </c>
      <c r="V23" s="14">
        <f t="shared" si="4"/>
        <v>100.95389507154212</v>
      </c>
      <c r="W23" s="25">
        <f t="shared" si="5"/>
        <v>20874.403815580285</v>
      </c>
      <c r="X23" s="22">
        <f>'WEEKLY COMPETITIVE REPORT'!X23</f>
        <v>3667</v>
      </c>
      <c r="Y23" s="56">
        <f>'WEEKLY COMPETITIVE REPORT'!Y23</f>
        <v>3833</v>
      </c>
    </row>
    <row r="24" spans="1:25" ht="12.75">
      <c r="A24" s="50">
        <v>11</v>
      </c>
      <c r="B24" s="4" t="str">
        <f>'WEEKLY COMPETITIVE REPORT'!B24</f>
        <v>New</v>
      </c>
      <c r="C24" s="4" t="str">
        <f>'WEEKLY COMPETITIVE REPORT'!C24</f>
        <v>LA MIGLIORE OFFERTA</v>
      </c>
      <c r="D24" s="4" t="str">
        <f>'WEEKLY COMPETITIVE REPORT'!D24</f>
        <v>NAJBOLJŠA PONUDBA</v>
      </c>
      <c r="E24" s="4" t="str">
        <f>'WEEKLY COMPETITIVE REPORT'!E24</f>
        <v>IND</v>
      </c>
      <c r="F24" s="4" t="str">
        <f>'WEEKLY COMPETITIVE REPORT'!F24</f>
        <v>FIVIA</v>
      </c>
      <c r="G24" s="37">
        <f>'WEEKLY COMPETITIVE REPORT'!G24</f>
        <v>1</v>
      </c>
      <c r="H24" s="37">
        <f>'WEEKLY COMPETITIVE REPORT'!H24</f>
        <v>6</v>
      </c>
      <c r="I24" s="14">
        <f>'WEEKLY COMPETITIVE REPORT'!I24/Y4</f>
        <v>490.19607843137254</v>
      </c>
      <c r="J24" s="14">
        <f>'WEEKLY COMPETITIVE REPORT'!J24/Y4</f>
        <v>0</v>
      </c>
      <c r="K24" s="22">
        <f>'WEEKLY COMPETITIVE REPORT'!K24</f>
        <v>61</v>
      </c>
      <c r="L24" s="22">
        <f>'WEEKLY COMPETITIVE REPORT'!L24</f>
        <v>0</v>
      </c>
      <c r="M24" s="64">
        <f>'WEEKLY COMPETITIVE REPORT'!M24</f>
        <v>0</v>
      </c>
      <c r="N24" s="14">
        <f t="shared" si="3"/>
        <v>81.69934640522875</v>
      </c>
      <c r="O24" s="37">
        <f>'WEEKLY COMPETITIVE REPORT'!O24</f>
        <v>6</v>
      </c>
      <c r="P24" s="14">
        <f>'WEEKLY COMPETITIVE REPORT'!P24/Y4</f>
        <v>922.0985691573926</v>
      </c>
      <c r="Q24" s="14">
        <f>'WEEKLY COMPETITIVE REPORT'!Q24/Y4</f>
        <v>0</v>
      </c>
      <c r="R24" s="22">
        <f>'WEEKLY COMPETITIVE REPORT'!R24</f>
        <v>138</v>
      </c>
      <c r="S24" s="22">
        <f>'WEEKLY COMPETITIVE REPORT'!S24</f>
        <v>0</v>
      </c>
      <c r="T24" s="64">
        <f>'WEEKLY COMPETITIVE REPORT'!T24</f>
        <v>0</v>
      </c>
      <c r="U24" s="14">
        <f>'WEEKLY COMPETITIVE REPORT'!U24/Y4</f>
        <v>0</v>
      </c>
      <c r="V24" s="14">
        <f t="shared" si="4"/>
        <v>153.68309485956544</v>
      </c>
      <c r="W24" s="25">
        <f t="shared" si="5"/>
        <v>922.0985691573926</v>
      </c>
      <c r="X24" s="22">
        <f>'WEEKLY COMPETITIVE REPORT'!X24</f>
        <v>0</v>
      </c>
      <c r="Y24" s="56">
        <f>'WEEKLY COMPETITIVE REPORT'!Y24</f>
        <v>138</v>
      </c>
    </row>
    <row r="25" spans="1:25" ht="12.75">
      <c r="A25" s="50">
        <v>12</v>
      </c>
      <c r="B25" s="4">
        <f>'WEEKLY COMPETITIVE REPORT'!B25</f>
        <v>7</v>
      </c>
      <c r="C25" s="4" t="str">
        <f>'WEEKLY COMPETITIVE REPORT'!C25</f>
        <v>ARBITRAGE</v>
      </c>
      <c r="D25" s="4" t="str">
        <f>'WEEKLY COMPETITIVE REPORT'!D25</f>
        <v>ARBITRAŽA</v>
      </c>
      <c r="E25" s="4" t="str">
        <f>'WEEKLY COMPETITIVE REPORT'!E25</f>
        <v>IND</v>
      </c>
      <c r="F25" s="4" t="str">
        <f>'WEEKLY COMPETITIVE REPORT'!F25</f>
        <v>FIVIA</v>
      </c>
      <c r="G25" s="37">
        <f>'WEEKLY COMPETITIVE REPORT'!G25</f>
        <v>3</v>
      </c>
      <c r="H25" s="37">
        <f>'WEEKLY COMPETITIVE REPORT'!H25</f>
        <v>7</v>
      </c>
      <c r="I25" s="14">
        <f>'WEEKLY COMPETITIVE REPORT'!I25/Y4</f>
        <v>487.54636989931106</v>
      </c>
      <c r="J25" s="14">
        <f>'WEEKLY COMPETITIVE REPORT'!J25/Y4</f>
        <v>1974.0328563857975</v>
      </c>
      <c r="K25" s="22">
        <f>'WEEKLY COMPETITIVE REPORT'!K25</f>
        <v>65</v>
      </c>
      <c r="L25" s="22">
        <f>'WEEKLY COMPETITIVE REPORT'!L25</f>
        <v>256</v>
      </c>
      <c r="M25" s="64">
        <f>'WEEKLY COMPETITIVE REPORT'!M25</f>
        <v>-75.30201342281879</v>
      </c>
      <c r="N25" s="14">
        <f t="shared" si="3"/>
        <v>69.64948141418729</v>
      </c>
      <c r="O25" s="37">
        <f>'WEEKLY COMPETITIVE REPORT'!O25</f>
        <v>7</v>
      </c>
      <c r="P25" s="14">
        <f>'WEEKLY COMPETITIVE REPORT'!P25/Y4</f>
        <v>691.5739268680445</v>
      </c>
      <c r="Q25" s="14">
        <f>'WEEKLY COMPETITIVE REPORT'!Q25/Y4</f>
        <v>3351.8812930577637</v>
      </c>
      <c r="R25" s="22">
        <f>'WEEKLY COMPETITIVE REPORT'!R25</f>
        <v>98</v>
      </c>
      <c r="S25" s="22">
        <f>'WEEKLY COMPETITIVE REPORT'!S25</f>
        <v>474</v>
      </c>
      <c r="T25" s="64">
        <f>'WEEKLY COMPETITIVE REPORT'!T25</f>
        <v>-79.36758893280633</v>
      </c>
      <c r="U25" s="14">
        <f>'WEEKLY COMPETITIVE REPORT'!U25/Y4</f>
        <v>8786.433492315846</v>
      </c>
      <c r="V25" s="14">
        <f t="shared" si="4"/>
        <v>98.7962752668635</v>
      </c>
      <c r="W25" s="25">
        <f t="shared" si="5"/>
        <v>9478.00741918389</v>
      </c>
      <c r="X25" s="22">
        <f>'WEEKLY COMPETITIVE REPORT'!X25</f>
        <v>1295</v>
      </c>
      <c r="Y25" s="56">
        <f>'WEEKLY COMPETITIVE REPORT'!Y25</f>
        <v>1393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PAIN AND GAIN</v>
      </c>
      <c r="D26" s="4" t="str">
        <f>'WEEKLY COMPETITIVE REPORT'!D26</f>
        <v>DVIGNI</v>
      </c>
      <c r="E26" s="4" t="str">
        <f>'WEEKLY COMPETITIVE REPORT'!E26</f>
        <v>PAR</v>
      </c>
      <c r="F26" s="4" t="str">
        <f>'WEEKLY COMPETITIVE REPORT'!F26</f>
        <v>Karantanija</v>
      </c>
      <c r="G26" s="37">
        <f>'WEEKLY COMPETITIVE REPORT'!G26</f>
        <v>7</v>
      </c>
      <c r="H26" s="37">
        <f>'WEEKLY COMPETITIVE REPORT'!H26</f>
        <v>9</v>
      </c>
      <c r="I26" s="14">
        <f>'WEEKLY COMPETITIVE REPORT'!I26/Y4</f>
        <v>152.3582405935347</v>
      </c>
      <c r="J26" s="14">
        <f>'WEEKLY COMPETITIVE REPORT'!J26/Y4</f>
        <v>637.2549019607843</v>
      </c>
      <c r="K26" s="22">
        <f>'WEEKLY COMPETITIVE REPORT'!K26</f>
        <v>23</v>
      </c>
      <c r="L26" s="22">
        <f>'WEEKLY COMPETITIVE REPORT'!L26</f>
        <v>80</v>
      </c>
      <c r="M26" s="64">
        <f>'WEEKLY COMPETITIVE REPORT'!M26</f>
        <v>-76.0914760914761</v>
      </c>
      <c r="N26" s="14">
        <f t="shared" si="3"/>
        <v>16.928693399281634</v>
      </c>
      <c r="O26" s="37">
        <f>'WEEKLY COMPETITIVE REPORT'!O26</f>
        <v>9</v>
      </c>
      <c r="P26" s="14">
        <f>'WEEKLY COMPETITIVE REPORT'!P26/Y4</f>
        <v>468.99841017488075</v>
      </c>
      <c r="Q26" s="14">
        <f>'WEEKLY COMPETITIVE REPORT'!Q26/Y4</f>
        <v>1034.7111817700052</v>
      </c>
      <c r="R26" s="22">
        <f>'WEEKLY COMPETITIVE REPORT'!R26</f>
        <v>77</v>
      </c>
      <c r="S26" s="22">
        <f>'WEEKLY COMPETITIVE REPORT'!S26</f>
        <v>152</v>
      </c>
      <c r="T26" s="64">
        <f>'WEEKLY COMPETITIVE REPORT'!T26</f>
        <v>-54.67349551856594</v>
      </c>
      <c r="U26" s="14">
        <f>'WEEKLY COMPETITIVE REPORT'!U26/Y4</f>
        <v>80669.05140434552</v>
      </c>
      <c r="V26" s="14">
        <f t="shared" si="4"/>
        <v>52.11093446387564</v>
      </c>
      <c r="W26" s="25">
        <f t="shared" si="5"/>
        <v>81138.0498145204</v>
      </c>
      <c r="X26" s="22">
        <f>'WEEKLY COMPETITIVE REPORT'!X26</f>
        <v>12409</v>
      </c>
      <c r="Y26" s="56">
        <f>'WEEKLY COMPETITIVE REPORT'!Y26</f>
        <v>12486</v>
      </c>
    </row>
    <row r="27" spans="1:25" ht="12.75" customHeight="1">
      <c r="A27" s="50">
        <v>14</v>
      </c>
      <c r="B27" s="4">
        <f>'WEEKLY COMPETITIVE REPORT'!B27</f>
        <v>10</v>
      </c>
      <c r="C27" s="4" t="str">
        <f>'WEEKLY COMPETITIVE REPORT'!C27</f>
        <v>ADMISSION</v>
      </c>
      <c r="D27" s="4" t="str">
        <f>'WEEKLY COMPETITIVE REPORT'!D27</f>
        <v>SPREJEMCI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2</v>
      </c>
      <c r="H27" s="37">
        <f>'WEEKLY COMPETITIVE REPORT'!H27</f>
        <v>1</v>
      </c>
      <c r="I27" s="14">
        <f>'WEEKLY COMPETITIVE REPORT'!I27/Y4</f>
        <v>151.03338632750396</v>
      </c>
      <c r="J27" s="14">
        <f>'WEEKLY COMPETITIVE REPORT'!J27/Y17</f>
        <v>0.1952054794520548</v>
      </c>
      <c r="K27" s="22">
        <f>'WEEKLY COMPETITIVE REPORT'!K27</f>
        <v>19</v>
      </c>
      <c r="L27" s="22">
        <f>'WEEKLY COMPETITIVE REPORT'!L27</f>
        <v>114</v>
      </c>
      <c r="M27" s="64">
        <f>'WEEKLY COMPETITIVE REPORT'!M27</f>
        <v>-84.61538461538461</v>
      </c>
      <c r="N27" s="14">
        <f t="shared" si="3"/>
        <v>151.03338632750396</v>
      </c>
      <c r="O27" s="37">
        <f>'WEEKLY COMPETITIVE REPORT'!O27</f>
        <v>1</v>
      </c>
      <c r="P27" s="14">
        <f>'WEEKLY COMPETITIVE REPORT'!P27/Y4</f>
        <v>449.1255961844197</v>
      </c>
      <c r="Q27" s="14">
        <f>'WEEKLY COMPETITIVE REPORT'!Q27/Y17</f>
        <v>0.29557428872497366</v>
      </c>
      <c r="R27" s="22">
        <f>'WEEKLY COMPETITIVE REPORT'!R27</f>
        <v>62</v>
      </c>
      <c r="S27" s="22">
        <f>'WEEKLY COMPETITIVE REPORT'!S27</f>
        <v>209</v>
      </c>
      <c r="T27" s="64">
        <f>'WEEKLY COMPETITIVE REPORT'!T27</f>
        <v>-69.78609625668449</v>
      </c>
      <c r="U27" s="14">
        <f>'WEEKLY COMPETITIVE REPORT'!U27/Y17</f>
        <v>0.29557428872497366</v>
      </c>
      <c r="V27" s="14">
        <f t="shared" si="4"/>
        <v>449.1255961844197</v>
      </c>
      <c r="W27" s="25">
        <f t="shared" si="5"/>
        <v>449.4211704731447</v>
      </c>
      <c r="X27" s="22">
        <f>'WEEKLY COMPETITIVE REPORT'!X27</f>
        <v>209</v>
      </c>
      <c r="Y27" s="56">
        <f>'WEEKLY COMPETITIVE REPORT'!Y27</f>
        <v>271</v>
      </c>
    </row>
    <row r="28" spans="1:25" ht="12.75">
      <c r="A28" s="50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4">
        <f>'WEEKLY COMPETITIVE REPORT'!F28</f>
        <v>0</v>
      </c>
      <c r="G28" s="37">
        <f>'WEEKLY COMPETITIVE REPORT'!G28</f>
        <v>0</v>
      </c>
      <c r="H28" s="37">
        <f>'WEEKLY COMPETITIVE REPORT'!H28</f>
        <v>0</v>
      </c>
      <c r="I28" s="14">
        <f>'WEEKLY COMPETITIVE REPORT'!I28/Y4</f>
        <v>0</v>
      </c>
      <c r="J28" s="14">
        <f>'WEEKLY COMPETITIVE REPORT'!J28/Y17</f>
        <v>0</v>
      </c>
      <c r="K28" s="22">
        <f>'WEEKLY COMPETITIVE REPORT'!K28</f>
        <v>0</v>
      </c>
      <c r="L28" s="22">
        <f>'WEEKLY COMPETITIVE REPORT'!L28</f>
        <v>0</v>
      </c>
      <c r="M28" s="64">
        <f>'WEEKLY COMPETITIVE REPORT'!M28</f>
        <v>0</v>
      </c>
      <c r="N28" s="14" t="e">
        <f t="shared" si="3"/>
        <v>#DIV/0!</v>
      </c>
      <c r="O28" s="37">
        <f>'WEEKLY COMPETITIVE REPORT'!O28</f>
        <v>0</v>
      </c>
      <c r="P28" s="14">
        <f>'WEEKLY COMPETITIVE REPORT'!P28/Y4</f>
        <v>0</v>
      </c>
      <c r="Q28" s="14">
        <f>'WEEKLY COMPETITIVE REPORT'!Q28/Y17</f>
        <v>0</v>
      </c>
      <c r="R28" s="22">
        <f>'WEEKLY COMPETITIVE REPORT'!R28</f>
        <v>0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 t="e">
        <f t="shared" si="4"/>
        <v>#DIV/0!</v>
      </c>
      <c r="W28" s="25">
        <f t="shared" si="5"/>
        <v>0</v>
      </c>
      <c r="X28" s="22">
        <f>'WEEKLY COMPETITIVE REPORT'!X28</f>
        <v>0</v>
      </c>
      <c r="Y28" s="56">
        <f>'WEEKLY COMPETITIVE REPORT'!Y28</f>
        <v>0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 t="e">
        <f t="shared" si="4"/>
        <v>#DIV/0!</v>
      </c>
      <c r="W29" s="25">
        <f t="shared" si="5"/>
        <v>0</v>
      </c>
      <c r="X29" s="22">
        <f>'WEEKLY COMPETITIVE REPORT'!X29</f>
        <v>0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144</v>
      </c>
      <c r="I34" s="32">
        <f>SUM(I14:I33)</f>
        <v>90239.79862215155</v>
      </c>
      <c r="J34" s="31">
        <f>SUM(J14:J33)</f>
        <v>145298.28741533638</v>
      </c>
      <c r="K34" s="31">
        <f>SUM(K14:K33)</f>
        <v>12117</v>
      </c>
      <c r="L34" s="31">
        <f>SUM(L14:L33)</f>
        <v>19572</v>
      </c>
      <c r="M34" s="64">
        <f>'WEEKLY COMPETITIVE REPORT'!M34</f>
        <v>-70.75942302738903</v>
      </c>
      <c r="N34" s="32">
        <f>I34/H34</f>
        <v>626.6652682093858</v>
      </c>
      <c r="O34" s="40">
        <f>'WEEKLY COMPETITIVE REPORT'!O34</f>
        <v>144</v>
      </c>
      <c r="P34" s="31">
        <f>SUM(P14:P33)</f>
        <v>155435.87705352405</v>
      </c>
      <c r="Q34" s="31">
        <f>SUM(Q14:Q33)</f>
        <v>230865.4254100068</v>
      </c>
      <c r="R34" s="31">
        <f>SUM(R14:R33)</f>
        <v>22904</v>
      </c>
      <c r="S34" s="31">
        <f>SUM(S14:S33)</f>
        <v>34205</v>
      </c>
      <c r="T34" s="65">
        <f>P34/Q34-100%</f>
        <v>-0.3267251829611264</v>
      </c>
      <c r="U34" s="31">
        <f>SUM(U14:U33)</f>
        <v>1344272.950582238</v>
      </c>
      <c r="V34" s="32">
        <f>P34/O34</f>
        <v>1079.4158128716947</v>
      </c>
      <c r="W34" s="31">
        <f>SUM(W14:W33)</f>
        <v>1499708.8276357616</v>
      </c>
      <c r="X34" s="31">
        <f>SUM(X14:X33)</f>
        <v>196720</v>
      </c>
      <c r="Y34" s="35">
        <f>SUM(Y14:Y33)</f>
        <v>219624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2013-06-20T11:25:47Z</dcterms:modified>
  <cp:category/>
  <cp:version/>
  <cp:contentType/>
  <cp:contentStatus/>
</cp:coreProperties>
</file>