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380" windowWidth="25590" windowHeight="99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<sst xmlns="http://schemas.openxmlformats.org/spreadsheetml/2006/main" count="243" uniqueCount="89">
  <si>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</si>
  <si>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</si>
  <si>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</si>
  <si>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</si>
  <si>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</si>
  <si>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</si>
  <si>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</si>
  <si>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</si>
  <si>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</si>
  <si>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</si>
  <si>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</si>
  <si>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</si>
  <si>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</si>
  <si>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</si>
  <si>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</si>
  <si>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</si>
  <si>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</si>
  <si>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</si>
  <si>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</si>
  <si>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</si>
  <si>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</si>
  <si>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</si>
  <si>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</si>
  <si>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</si>
  <si>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</si>
  <si>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</si>
  <si>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</si>
  <si>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</si>
  <si>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</si>
  <si>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</si>
  <si>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</si>
  <si>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</si>
  <si>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</si>
  <si>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</si>
  <si>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</si>
  <si>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</si>
  <si>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</si>
  <si>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</si>
  <si>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</si>
  <si>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</si>
  <si>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</si>
  <si>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</si>
  <si>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</si>
  <si>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</si>
  <si>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</si>
  <si>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</si>
  <si>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</si>
  <si>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</si>
  <si>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</si>
  <si>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</si>
  <si>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</si>
  <si>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</si>
  <si>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</si>
  <si>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</si>
  <si>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</si>
  <si>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DOMES</t>
  </si>
  <si>
    <t>SONY</t>
  </si>
  <si>
    <t>GREAT GATSBY</t>
  </si>
  <si>
    <t>VELIKI GATSBY</t>
  </si>
  <si>
    <t>STAR TREK INTO DARKNES</t>
  </si>
  <si>
    <t>ZVEZDNE STEZE V TEMO</t>
  </si>
  <si>
    <t>VAJE V OBJEMU</t>
  </si>
  <si>
    <t>FAST AND FURIOUS 6</t>
  </si>
  <si>
    <t>HITRI IN DRZNI 6</t>
  </si>
  <si>
    <t>FIVIA</t>
  </si>
  <si>
    <t>ARBITRAGE</t>
  </si>
  <si>
    <t>ARBITRAŽA</t>
  </si>
  <si>
    <t>HANGOVER 3</t>
  </si>
  <si>
    <t>PREKROKANA NOČ 3</t>
  </si>
  <si>
    <t>WB</t>
  </si>
  <si>
    <t>EPIC</t>
  </si>
  <si>
    <t>SKRIVNOSTNI VARUHI GOZDA</t>
  </si>
  <si>
    <t>AFTER EARTH</t>
  </si>
  <si>
    <t>ČAS PO ZEMLJI</t>
  </si>
  <si>
    <t>IZHOD</t>
  </si>
  <si>
    <t>LA MIGLIORE OFFERTA</t>
  </si>
  <si>
    <t>NAJBOLJŠA PONUDBA</t>
  </si>
  <si>
    <t>NOW YOU SEE ME</t>
  </si>
  <si>
    <t>MOJSTRI ILUZIJ</t>
  </si>
  <si>
    <t>20 - Jun</t>
  </si>
  <si>
    <t>26 - Jun</t>
  </si>
  <si>
    <t>21 - Jun</t>
  </si>
  <si>
    <t>23 - Jun</t>
  </si>
  <si>
    <t>POŠASTI Z UNIVERZE 3D</t>
  </si>
  <si>
    <t>MONSTERS UNIVERSITY 3D</t>
  </si>
  <si>
    <t>WORLD WAR Z</t>
  </si>
  <si>
    <t>SVETOVNA VOJNA Z</t>
  </si>
  <si>
    <t>MAN OF STEEL</t>
  </si>
  <si>
    <t>JEKLENI MOŽ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</si>
</sst>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I18" sqref="I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81</v>
      </c>
      <c r="L4" s="20"/>
      <c r="M4" s="79" t="s">
        <v>82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79</v>
      </c>
      <c r="L5" s="7"/>
      <c r="M5" s="80" t="s">
        <v>80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41452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85</v>
      </c>
      <c r="D14" s="4" t="s">
        <v>86</v>
      </c>
      <c r="E14" s="15" t="s">
        <v>49</v>
      </c>
      <c r="F14" s="15" t="s">
        <v>36</v>
      </c>
      <c r="G14" s="37">
        <v>1</v>
      </c>
      <c r="H14" s="37">
        <v>17</v>
      </c>
      <c r="I14" s="22">
        <v>21689</v>
      </c>
      <c r="J14" s="22"/>
      <c r="K14" s="98">
        <v>3599</v>
      </c>
      <c r="L14" s="98"/>
      <c r="M14" s="64"/>
      <c r="N14" s="14">
        <f>I14/H14</f>
        <v>1275.8235294117646</v>
      </c>
      <c r="O14" s="73">
        <v>17</v>
      </c>
      <c r="P14" s="14">
        <v>54893</v>
      </c>
      <c r="Q14" s="14"/>
      <c r="R14" s="14">
        <v>10443</v>
      </c>
      <c r="S14" s="14"/>
      <c r="T14" s="64"/>
      <c r="U14" s="74"/>
      <c r="V14" s="14">
        <f>P14/O14</f>
        <v>3229</v>
      </c>
      <c r="W14" s="74">
        <f>SUM(U14,P14)</f>
        <v>54893</v>
      </c>
      <c r="X14" s="74"/>
      <c r="Y14" s="75">
        <f>SUM(X14,R14)</f>
        <v>10443</v>
      </c>
    </row>
    <row r="15" spans="1:25" ht="12.75">
      <c r="A15" s="72">
        <v>2</v>
      </c>
      <c r="B15" s="72" t="s">
        <v>52</v>
      </c>
      <c r="C15" s="89" t="s">
        <v>87</v>
      </c>
      <c r="D15" s="89" t="s">
        <v>88</v>
      </c>
      <c r="E15" s="15" t="s">
        <v>69</v>
      </c>
      <c r="F15" s="15" t="s">
        <v>42</v>
      </c>
      <c r="G15" s="37">
        <v>1</v>
      </c>
      <c r="H15" s="37">
        <v>18</v>
      </c>
      <c r="I15" s="14">
        <v>22283</v>
      </c>
      <c r="J15" s="14"/>
      <c r="K15" s="14">
        <v>3659</v>
      </c>
      <c r="L15" s="14"/>
      <c r="M15" s="64"/>
      <c r="N15" s="14">
        <f>I15/H15</f>
        <v>1237.9444444444443</v>
      </c>
      <c r="O15" s="73">
        <v>18</v>
      </c>
      <c r="P15" s="14">
        <v>53868</v>
      </c>
      <c r="Q15" s="14"/>
      <c r="R15" s="14">
        <v>9529</v>
      </c>
      <c r="S15" s="14"/>
      <c r="T15" s="64"/>
      <c r="U15" s="74"/>
      <c r="V15" s="14">
        <f>P15/O15</f>
        <v>2992.6666666666665</v>
      </c>
      <c r="W15" s="74">
        <f>SUM(U15,P15)</f>
        <v>53868</v>
      </c>
      <c r="X15" s="74"/>
      <c r="Y15" s="75">
        <f>SUM(X15,R15)</f>
        <v>9529</v>
      </c>
    </row>
    <row r="16" spans="1:25" ht="12.75">
      <c r="A16" s="72">
        <v>3</v>
      </c>
      <c r="B16" s="72" t="s">
        <v>52</v>
      </c>
      <c r="C16" s="4" t="s">
        <v>84</v>
      </c>
      <c r="D16" s="4" t="s">
        <v>83</v>
      </c>
      <c r="E16" s="15" t="s">
        <v>53</v>
      </c>
      <c r="F16" s="15" t="s">
        <v>54</v>
      </c>
      <c r="G16" s="37">
        <v>1</v>
      </c>
      <c r="H16" s="37">
        <v>17</v>
      </c>
      <c r="I16" s="24">
        <v>11453</v>
      </c>
      <c r="J16" s="24"/>
      <c r="K16" s="24">
        <v>2069</v>
      </c>
      <c r="L16" s="24"/>
      <c r="M16" s="64"/>
      <c r="N16" s="14">
        <f>I16/H16</f>
        <v>673.7058823529412</v>
      </c>
      <c r="O16" s="37">
        <v>17</v>
      </c>
      <c r="P16" s="14">
        <v>40923</v>
      </c>
      <c r="Q16" s="14"/>
      <c r="R16" s="14">
        <v>8164</v>
      </c>
      <c r="S16" s="14"/>
      <c r="T16" s="64"/>
      <c r="U16" s="74">
        <v>994</v>
      </c>
      <c r="V16" s="14">
        <f>P16/O16</f>
        <v>2407.235294117647</v>
      </c>
      <c r="W16" s="74">
        <f>SUM(U16,P16)</f>
        <v>41917</v>
      </c>
      <c r="X16" s="74">
        <v>293</v>
      </c>
      <c r="Y16" s="75">
        <f>SUM(X16,R16)</f>
        <v>8457</v>
      </c>
    </row>
    <row r="17" spans="1:25" ht="12.75">
      <c r="A17" s="72">
        <v>4</v>
      </c>
      <c r="B17" s="72">
        <v>4</v>
      </c>
      <c r="C17" s="4" t="s">
        <v>77</v>
      </c>
      <c r="D17" s="4" t="s">
        <v>78</v>
      </c>
      <c r="E17" s="15" t="s">
        <v>46</v>
      </c>
      <c r="F17" s="15" t="s">
        <v>42</v>
      </c>
      <c r="G17" s="37">
        <v>2</v>
      </c>
      <c r="H17" s="37">
        <v>9</v>
      </c>
      <c r="I17" s="24">
        <v>8160</v>
      </c>
      <c r="J17" s="24">
        <v>10883</v>
      </c>
      <c r="K17" s="24">
        <v>1440</v>
      </c>
      <c r="L17" s="24">
        <v>1893</v>
      </c>
      <c r="M17" s="64">
        <f>(I17/J17*100)-100</f>
        <v>-25.020674446384277</v>
      </c>
      <c r="N17" s="14">
        <f>I17/H17</f>
        <v>906.6666666666666</v>
      </c>
      <c r="O17" s="73">
        <v>9</v>
      </c>
      <c r="P17" s="14">
        <v>23977</v>
      </c>
      <c r="Q17" s="14">
        <v>19453</v>
      </c>
      <c r="R17" s="14">
        <v>4669</v>
      </c>
      <c r="S17" s="14">
        <v>3796</v>
      </c>
      <c r="T17" s="64">
        <f>(P17/Q17*100)-100</f>
        <v>23.256053050943294</v>
      </c>
      <c r="U17" s="74">
        <v>19453</v>
      </c>
      <c r="V17" s="24">
        <f>P17/O17</f>
        <v>2664.1111111111113</v>
      </c>
      <c r="W17" s="74">
        <f>SUM(U17,P17)</f>
        <v>43430</v>
      </c>
      <c r="X17" s="74">
        <v>3796</v>
      </c>
      <c r="Y17" s="75">
        <f>SUM(X17,R17)</f>
        <v>8465</v>
      </c>
    </row>
    <row r="18" spans="1:25" ht="13.5" customHeight="1">
      <c r="A18" s="72">
        <v>5</v>
      </c>
      <c r="B18" s="72">
        <v>2</v>
      </c>
      <c r="C18" s="4" t="s">
        <v>70</v>
      </c>
      <c r="D18" s="4" t="s">
        <v>71</v>
      </c>
      <c r="E18" s="15" t="s">
        <v>50</v>
      </c>
      <c r="F18" s="15" t="s">
        <v>42</v>
      </c>
      <c r="G18" s="37">
        <v>3</v>
      </c>
      <c r="H18" s="37">
        <v>18</v>
      </c>
      <c r="I18" s="14">
        <v>6437</v>
      </c>
      <c r="J18" s="14">
        <v>12244</v>
      </c>
      <c r="K18" s="24">
        <v>1181</v>
      </c>
      <c r="L18" s="24">
        <v>2171</v>
      </c>
      <c r="M18" s="64">
        <f>(I18/J18*100)-100</f>
        <v>-47.42731133616466</v>
      </c>
      <c r="N18" s="14">
        <f>I18/H18</f>
        <v>357.6111111111111</v>
      </c>
      <c r="O18" s="73">
        <v>18</v>
      </c>
      <c r="P18" s="22">
        <v>22853</v>
      </c>
      <c r="Q18" s="22">
        <v>21411</v>
      </c>
      <c r="R18" s="22">
        <v>4648</v>
      </c>
      <c r="S18" s="22">
        <v>4187</v>
      </c>
      <c r="T18" s="64">
        <f>(P18/Q18*100)-100</f>
        <v>6.734855915183786</v>
      </c>
      <c r="U18" s="74">
        <v>67483</v>
      </c>
      <c r="V18" s="14">
        <f>P18/O18</f>
        <v>1269.611111111111</v>
      </c>
      <c r="W18" s="74">
        <f>SUM(U18,P18)</f>
        <v>90336</v>
      </c>
      <c r="X18" s="74">
        <v>12638</v>
      </c>
      <c r="Y18" s="75">
        <f>SUM(X18,R18)</f>
        <v>17286</v>
      </c>
    </row>
    <row r="19" spans="1:25" ht="12.75">
      <c r="A19" s="72">
        <v>6</v>
      </c>
      <c r="B19" s="72">
        <v>1</v>
      </c>
      <c r="C19" s="4" t="s">
        <v>67</v>
      </c>
      <c r="D19" s="4" t="s">
        <v>68</v>
      </c>
      <c r="E19" s="15" t="s">
        <v>69</v>
      </c>
      <c r="F19" s="15" t="s">
        <v>42</v>
      </c>
      <c r="G19" s="37">
        <v>4</v>
      </c>
      <c r="H19" s="37">
        <v>11</v>
      </c>
      <c r="I19" s="24">
        <v>8661</v>
      </c>
      <c r="J19" s="24">
        <v>17607</v>
      </c>
      <c r="K19" s="92">
        <v>1583</v>
      </c>
      <c r="L19" s="92">
        <v>3188</v>
      </c>
      <c r="M19" s="64">
        <f>(I19/J19*100)-100</f>
        <v>-50.809337195433635</v>
      </c>
      <c r="N19" s="14">
        <f>I19/H19</f>
        <v>787.3636363636364</v>
      </c>
      <c r="O19" s="38">
        <v>11</v>
      </c>
      <c r="P19" s="14">
        <v>21722</v>
      </c>
      <c r="Q19" s="14">
        <v>28820</v>
      </c>
      <c r="R19" s="14">
        <v>4420</v>
      </c>
      <c r="S19" s="14">
        <v>5676</v>
      </c>
      <c r="T19" s="64">
        <f>(P19/Q19*100)-100</f>
        <v>-24.62873004857738</v>
      </c>
      <c r="U19" s="74">
        <v>279236</v>
      </c>
      <c r="V19" s="14">
        <f>P19/O19</f>
        <v>1974.7272727272727</v>
      </c>
      <c r="W19" s="74">
        <f>SUM(U19,P19)</f>
        <v>300958</v>
      </c>
      <c r="X19" s="74">
        <v>54724</v>
      </c>
      <c r="Y19" s="75">
        <f>SUM(X19,R19)</f>
        <v>59144</v>
      </c>
    </row>
    <row r="20" spans="1:25" ht="12.75">
      <c r="A20" s="72">
        <v>7</v>
      </c>
      <c r="B20" s="72">
        <v>3</v>
      </c>
      <c r="C20" s="4" t="s">
        <v>62</v>
      </c>
      <c r="D20" s="4" t="s">
        <v>63</v>
      </c>
      <c r="E20" s="15" t="s">
        <v>51</v>
      </c>
      <c r="F20" s="15" t="s">
        <v>36</v>
      </c>
      <c r="G20" s="37">
        <v>5</v>
      </c>
      <c r="H20" s="37">
        <v>11</v>
      </c>
      <c r="I20" s="24">
        <v>6688</v>
      </c>
      <c r="J20" s="24">
        <v>12409</v>
      </c>
      <c r="K20" s="92">
        <v>1154</v>
      </c>
      <c r="L20" s="92">
        <v>2233</v>
      </c>
      <c r="M20" s="64">
        <f>(I20/J20*100)-100</f>
        <v>-46.10363445886051</v>
      </c>
      <c r="N20" s="14">
        <f>I20/H20</f>
        <v>608</v>
      </c>
      <c r="O20" s="73">
        <v>11</v>
      </c>
      <c r="P20" s="96">
        <v>16441</v>
      </c>
      <c r="Q20" s="96">
        <v>20629</v>
      </c>
      <c r="R20" s="96">
        <v>3158</v>
      </c>
      <c r="S20" s="96">
        <v>4063</v>
      </c>
      <c r="T20" s="64">
        <f>(P20/Q20*100)-100</f>
        <v>-20.301517281496913</v>
      </c>
      <c r="U20" s="74">
        <v>337831</v>
      </c>
      <c r="V20" s="14">
        <f>P20/O20</f>
        <v>1494.6363636363637</v>
      </c>
      <c r="W20" s="74">
        <f>SUM(U20,P20)</f>
        <v>354272</v>
      </c>
      <c r="X20" s="74">
        <v>64732</v>
      </c>
      <c r="Y20" s="75">
        <f>SUM(X20,R20)</f>
        <v>67890</v>
      </c>
    </row>
    <row r="21" spans="1:25" ht="12.75">
      <c r="A21" s="72">
        <v>8</v>
      </c>
      <c r="B21" s="72">
        <v>5</v>
      </c>
      <c r="C21" s="4" t="s">
        <v>72</v>
      </c>
      <c r="D21" s="4" t="s">
        <v>73</v>
      </c>
      <c r="E21" s="15" t="s">
        <v>56</v>
      </c>
      <c r="F21" s="15" t="s">
        <v>48</v>
      </c>
      <c r="G21" s="37">
        <v>3</v>
      </c>
      <c r="H21" s="37">
        <v>11</v>
      </c>
      <c r="I21" s="14">
        <v>2697</v>
      </c>
      <c r="J21" s="14">
        <v>6854</v>
      </c>
      <c r="K21" s="14">
        <v>480</v>
      </c>
      <c r="L21" s="14">
        <v>1237</v>
      </c>
      <c r="M21" s="64">
        <f>(I21/J21*100)-100</f>
        <v>-60.650714911000875</v>
      </c>
      <c r="N21" s="14">
        <f>I21/H21</f>
        <v>245.1818181818182</v>
      </c>
      <c r="O21" s="73">
        <v>11</v>
      </c>
      <c r="P21" s="14">
        <v>6944</v>
      </c>
      <c r="Q21" s="14">
        <v>12289</v>
      </c>
      <c r="R21" s="14">
        <v>1346</v>
      </c>
      <c r="S21" s="14">
        <v>2501</v>
      </c>
      <c r="T21" s="64">
        <f>(P21/Q21*100)-100</f>
        <v>-43.494181788591426</v>
      </c>
      <c r="U21" s="74">
        <v>35031</v>
      </c>
      <c r="V21" s="14">
        <f>P21/O21</f>
        <v>631.2727272727273</v>
      </c>
      <c r="W21" s="74">
        <f>SUM(U21,P21)</f>
        <v>41975</v>
      </c>
      <c r="X21" s="74">
        <v>7072</v>
      </c>
      <c r="Y21" s="75">
        <f>SUM(X21,R21)</f>
        <v>8418</v>
      </c>
    </row>
    <row r="22" spans="1:25" ht="12.75">
      <c r="A22" s="72">
        <v>9</v>
      </c>
      <c r="B22" s="72">
        <v>6</v>
      </c>
      <c r="C22" s="89" t="s">
        <v>57</v>
      </c>
      <c r="D22" s="89" t="s">
        <v>58</v>
      </c>
      <c r="E22" s="15" t="s">
        <v>46</v>
      </c>
      <c r="F22" s="15" t="s">
        <v>42</v>
      </c>
      <c r="G22" s="37">
        <v>6</v>
      </c>
      <c r="H22" s="37">
        <v>10</v>
      </c>
      <c r="I22" s="24">
        <v>977</v>
      </c>
      <c r="J22" s="24">
        <v>2976</v>
      </c>
      <c r="K22" s="24">
        <v>157</v>
      </c>
      <c r="L22" s="24">
        <v>462</v>
      </c>
      <c r="M22" s="64">
        <f>(I22/J22*100)-100</f>
        <v>-67.17069892473118</v>
      </c>
      <c r="N22" s="14">
        <f>I22/H22</f>
        <v>97.7</v>
      </c>
      <c r="O22" s="37">
        <v>10</v>
      </c>
      <c r="P22" s="14">
        <v>3559</v>
      </c>
      <c r="Q22" s="14">
        <v>5399</v>
      </c>
      <c r="R22" s="14">
        <v>634</v>
      </c>
      <c r="S22" s="14">
        <v>887</v>
      </c>
      <c r="T22" s="64">
        <f>(P22/Q22*100)-100</f>
        <v>-34.080385256528984</v>
      </c>
      <c r="U22" s="97">
        <v>100559</v>
      </c>
      <c r="V22" s="14">
        <f>P22/O22</f>
        <v>355.9</v>
      </c>
      <c r="W22" s="74">
        <f>SUM(U22,P22)</f>
        <v>104118</v>
      </c>
      <c r="X22" s="74">
        <v>16884</v>
      </c>
      <c r="Y22" s="75">
        <f>SUM(X22,R22)</f>
        <v>17518</v>
      </c>
    </row>
    <row r="23" spans="1:25" ht="12.75">
      <c r="A23" s="72">
        <v>10</v>
      </c>
      <c r="B23" s="72">
        <v>8</v>
      </c>
      <c r="C23" s="4" t="s">
        <v>59</v>
      </c>
      <c r="D23" s="4" t="s">
        <v>60</v>
      </c>
      <c r="E23" s="15" t="s">
        <v>49</v>
      </c>
      <c r="F23" s="15" t="s">
        <v>36</v>
      </c>
      <c r="G23" s="37">
        <v>6</v>
      </c>
      <c r="H23" s="37">
        <v>16</v>
      </c>
      <c r="I23" s="24">
        <v>642</v>
      </c>
      <c r="J23" s="24">
        <v>1197</v>
      </c>
      <c r="K23" s="24">
        <v>109</v>
      </c>
      <c r="L23" s="24">
        <v>198</v>
      </c>
      <c r="M23" s="64">
        <f>(I23/J23*100)-100</f>
        <v>-46.36591478696742</v>
      </c>
      <c r="N23" s="14">
        <f>I23/H23</f>
        <v>40.125</v>
      </c>
      <c r="O23" s="38">
        <v>16</v>
      </c>
      <c r="P23" s="14">
        <v>1431</v>
      </c>
      <c r="Q23" s="14">
        <v>2444</v>
      </c>
      <c r="R23" s="14">
        <v>259</v>
      </c>
      <c r="S23" s="14">
        <v>447</v>
      </c>
      <c r="T23" s="64">
        <f>(P23/Q23*100)-100</f>
        <v>-41.44844517184942</v>
      </c>
      <c r="U23" s="74">
        <v>66555</v>
      </c>
      <c r="V23" s="14">
        <f>P23/O23</f>
        <v>89.4375</v>
      </c>
      <c r="W23" s="74">
        <f>SUM(U23,P23)</f>
        <v>67986</v>
      </c>
      <c r="X23" s="76">
        <v>13191</v>
      </c>
      <c r="Y23" s="75">
        <f>SUM(X23,R23)</f>
        <v>13450</v>
      </c>
    </row>
    <row r="24" spans="1:25" ht="12.75">
      <c r="A24" s="72">
        <v>11</v>
      </c>
      <c r="B24" s="72">
        <v>10</v>
      </c>
      <c r="C24" s="4" t="s">
        <v>61</v>
      </c>
      <c r="D24" s="4" t="s">
        <v>61</v>
      </c>
      <c r="E24" s="15" t="s">
        <v>55</v>
      </c>
      <c r="F24" s="15" t="s">
        <v>47</v>
      </c>
      <c r="G24" s="37">
        <v>6</v>
      </c>
      <c r="H24" s="37">
        <v>10</v>
      </c>
      <c r="I24" s="24">
        <v>750</v>
      </c>
      <c r="J24" s="24">
        <v>480</v>
      </c>
      <c r="K24" s="91">
        <v>146</v>
      </c>
      <c r="L24" s="91">
        <v>106</v>
      </c>
      <c r="M24" s="64">
        <f>(I24/J24*100)-100</f>
        <v>56.25</v>
      </c>
      <c r="N24" s="14">
        <f>I24/H24</f>
        <v>75</v>
      </c>
      <c r="O24" s="73">
        <v>10</v>
      </c>
      <c r="P24" s="14">
        <v>1322</v>
      </c>
      <c r="Q24" s="14">
        <v>762</v>
      </c>
      <c r="R24" s="14">
        <v>259</v>
      </c>
      <c r="S24" s="14">
        <v>166</v>
      </c>
      <c r="T24" s="64">
        <f>(P24/Q24*100)-100</f>
        <v>73.49081364829397</v>
      </c>
      <c r="U24" s="97">
        <v>15756</v>
      </c>
      <c r="V24" s="14">
        <f>P24/O24</f>
        <v>132.2</v>
      </c>
      <c r="W24" s="74">
        <f>SUM(U24,P24)</f>
        <v>17078</v>
      </c>
      <c r="X24" s="76">
        <v>3833</v>
      </c>
      <c r="Y24" s="75">
        <f>SUM(X24,R24)</f>
        <v>4092</v>
      </c>
    </row>
    <row r="25" spans="1:25" ht="12.75" customHeight="1">
      <c r="A25" s="72">
        <v>12</v>
      </c>
      <c r="B25" s="72">
        <v>7</v>
      </c>
      <c r="C25" s="4" t="s">
        <v>74</v>
      </c>
      <c r="D25" s="4" t="s">
        <v>74</v>
      </c>
      <c r="E25" s="15" t="s">
        <v>55</v>
      </c>
      <c r="F25" s="15" t="s">
        <v>64</v>
      </c>
      <c r="G25" s="37">
        <v>2</v>
      </c>
      <c r="H25" s="37">
        <v>9</v>
      </c>
      <c r="I25" s="24">
        <v>207</v>
      </c>
      <c r="J25" s="24">
        <v>1857</v>
      </c>
      <c r="K25" s="24">
        <v>36</v>
      </c>
      <c r="L25" s="24">
        <v>324</v>
      </c>
      <c r="M25" s="64">
        <f>(I25/J25*100)-100</f>
        <v>-88.8529886914378</v>
      </c>
      <c r="N25" s="14">
        <f>I25/H25</f>
        <v>23</v>
      </c>
      <c r="O25" s="38">
        <v>9</v>
      </c>
      <c r="P25" s="14">
        <v>1314</v>
      </c>
      <c r="Q25" s="14">
        <v>3292</v>
      </c>
      <c r="R25" s="24">
        <v>284</v>
      </c>
      <c r="S25" s="24">
        <v>616</v>
      </c>
      <c r="T25" s="64">
        <f>(P25/Q25*100)-100</f>
        <v>-60.08505467800729</v>
      </c>
      <c r="U25" s="76">
        <v>3996</v>
      </c>
      <c r="V25" s="14">
        <f>P25/O25</f>
        <v>146</v>
      </c>
      <c r="W25" s="74">
        <f>SUM(U25,P25)</f>
        <v>5310</v>
      </c>
      <c r="X25" s="74">
        <v>994</v>
      </c>
      <c r="Y25" s="75">
        <f>SUM(X25,R25)</f>
        <v>1278</v>
      </c>
    </row>
    <row r="26" spans="1:25" ht="12.75" customHeight="1">
      <c r="A26" s="72">
        <v>13</v>
      </c>
      <c r="B26" s="72">
        <v>11</v>
      </c>
      <c r="C26" s="4" t="s">
        <v>75</v>
      </c>
      <c r="D26" s="4" t="s">
        <v>76</v>
      </c>
      <c r="E26" s="15" t="s">
        <v>46</v>
      </c>
      <c r="F26" s="15" t="s">
        <v>64</v>
      </c>
      <c r="G26" s="37">
        <v>2</v>
      </c>
      <c r="H26" s="37">
        <v>6</v>
      </c>
      <c r="I26" s="14">
        <v>330</v>
      </c>
      <c r="J26" s="14">
        <v>370</v>
      </c>
      <c r="K26" s="92">
        <v>57</v>
      </c>
      <c r="L26" s="92">
        <v>61</v>
      </c>
      <c r="M26" s="64">
        <f>(I26/J26*100)-100</f>
        <v>-10.810810810810807</v>
      </c>
      <c r="N26" s="14">
        <f>I26/H26</f>
        <v>55</v>
      </c>
      <c r="O26" s="38">
        <v>6</v>
      </c>
      <c r="P26" s="14">
        <v>1249</v>
      </c>
      <c r="Q26" s="14">
        <v>696</v>
      </c>
      <c r="R26" s="14">
        <v>232</v>
      </c>
      <c r="S26" s="14">
        <v>138</v>
      </c>
      <c r="T26" s="64">
        <f>(P26/Q26*100)-100</f>
        <v>79.45402298850576</v>
      </c>
      <c r="U26" s="76">
        <v>696</v>
      </c>
      <c r="V26" s="14">
        <f>P26/O26</f>
        <v>208.16666666666666</v>
      </c>
      <c r="W26" s="74">
        <f>SUM(U26,P26)</f>
        <v>1945</v>
      </c>
      <c r="X26" s="74">
        <v>138</v>
      </c>
      <c r="Y26" s="75">
        <f>SUM(X26,R26)</f>
        <v>370</v>
      </c>
    </row>
    <row r="27" spans="1:25" ht="12.75">
      <c r="A27" s="72">
        <v>14</v>
      </c>
      <c r="B27" s="72">
        <v>12</v>
      </c>
      <c r="C27" s="4" t="s">
        <v>65</v>
      </c>
      <c r="D27" s="4" t="s">
        <v>66</v>
      </c>
      <c r="E27" s="15" t="s">
        <v>46</v>
      </c>
      <c r="F27" s="15" t="s">
        <v>64</v>
      </c>
      <c r="G27" s="37">
        <v>4</v>
      </c>
      <c r="H27" s="37">
        <v>7</v>
      </c>
      <c r="I27" s="24">
        <v>298</v>
      </c>
      <c r="J27" s="24">
        <v>368</v>
      </c>
      <c r="K27" s="22">
        <v>50</v>
      </c>
      <c r="L27" s="22">
        <v>65</v>
      </c>
      <c r="M27" s="64">
        <f>(I27/J27*100)-100</f>
        <v>-19.02173913043478</v>
      </c>
      <c r="N27" s="14">
        <f>I27/H27</f>
        <v>42.57142857142857</v>
      </c>
      <c r="O27" s="37">
        <v>7</v>
      </c>
      <c r="P27" s="22">
        <v>1037</v>
      </c>
      <c r="Q27" s="22">
        <v>522</v>
      </c>
      <c r="R27" s="22">
        <v>189</v>
      </c>
      <c r="S27" s="22">
        <v>98</v>
      </c>
      <c r="T27" s="64">
        <f>(P27/Q27*100)-100</f>
        <v>98.65900383141764</v>
      </c>
      <c r="U27" s="74">
        <v>7154</v>
      </c>
      <c r="V27" s="14">
        <f>P27/O27</f>
        <v>148.14285714285714</v>
      </c>
      <c r="W27" s="74">
        <f>SUM(U27,P27)</f>
        <v>8191</v>
      </c>
      <c r="X27" s="76">
        <v>1393</v>
      </c>
      <c r="Y27" s="75">
        <f>SUM(X27,R27)</f>
        <v>1582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73"/>
      <c r="P28" s="14"/>
      <c r="Q28" s="14"/>
      <c r="R28" s="14"/>
      <c r="S28" s="14"/>
      <c r="T28" s="64"/>
      <c r="U28" s="74"/>
      <c r="V28" s="14"/>
      <c r="W28" s="74"/>
      <c r="X28" s="76"/>
      <c r="Y28" s="75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4"/>
      <c r="V29" s="14"/>
      <c r="W29" s="74"/>
      <c r="X29" s="76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8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3"/>
      <c r="D31" s="4"/>
      <c r="E31" s="15"/>
      <c r="F31" s="15"/>
      <c r="G31" s="37"/>
      <c r="H31" s="37"/>
      <c r="I31" s="91"/>
      <c r="J31" s="91"/>
      <c r="K31" s="99"/>
      <c r="L31" s="99"/>
      <c r="M31" s="64"/>
      <c r="N31" s="14"/>
      <c r="O31" s="73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8"/>
      <c r="L33" s="98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170</v>
      </c>
      <c r="I34" s="31">
        <f>SUM(I14:I33)</f>
        <v>91272</v>
      </c>
      <c r="J34" s="31">
        <v>232940</v>
      </c>
      <c r="K34" s="31">
        <f>SUM(K14:K33)</f>
        <v>15720</v>
      </c>
      <c r="L34" s="31">
        <v>44683</v>
      </c>
      <c r="M34" s="68">
        <f>(I34/J34*100)-100</f>
        <v>-60.81737786554478</v>
      </c>
      <c r="N34" s="32">
        <f>I34/H34</f>
        <v>536.8941176470588</v>
      </c>
      <c r="O34" s="34">
        <f>SUM(O14:O33)</f>
        <v>170</v>
      </c>
      <c r="P34" s="31">
        <f>SUM(P14:P33)</f>
        <v>251533</v>
      </c>
      <c r="Q34" s="31">
        <v>348995</v>
      </c>
      <c r="R34" s="31">
        <f>SUM(R14:R33)</f>
        <v>48234</v>
      </c>
      <c r="S34" s="31">
        <v>70166</v>
      </c>
      <c r="T34" s="68">
        <f>(P34/Q34*100)-100</f>
        <v>-27.926474591326524</v>
      </c>
      <c r="U34" s="31">
        <f>SUM(U14:U33)</f>
        <v>934744</v>
      </c>
      <c r="V34" s="86">
        <f>P34/O34</f>
        <v>1479.605882352941</v>
      </c>
      <c r="W34" s="88">
        <f>SUM(U34,P34)</f>
        <v>1186277</v>
      </c>
      <c r="X34" s="87">
        <f>SUM(X14:X33)</f>
        <v>179688</v>
      </c>
      <c r="Y34" s="35">
        <f>SUM(Y14:Y33)</f>
        <v>227922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21 - Jun</v>
      </c>
      <c r="L4" s="20"/>
      <c r="M4" s="62" t="str">
        <f>'WEEKLY COMPETITIVE REPORT'!M4</f>
        <v>23 -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20 - Jun</v>
      </c>
      <c r="L5" s="7"/>
      <c r="M5" s="63" t="str">
        <f>'WEEKLY COMPETITIVE REPORT'!M5</f>
        <v>26 -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41452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WORLD WAR Z</v>
      </c>
      <c r="D14" s="4" t="str">
        <f>'WEEKLY COMPETITIVE REPORT'!D14</f>
        <v>SVETOVNA VOJNA Z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17</v>
      </c>
      <c r="I14" s="14">
        <f>'WEEKLY COMPETITIVE REPORT'!I14/Y4</f>
        <v>28734.764175940647</v>
      </c>
      <c r="J14" s="14">
        <f>'WEEKLY COMPETITIVE REPORT'!J14/Y4</f>
        <v>0</v>
      </c>
      <c r="K14" s="22">
        <f>'WEEKLY COMPETITIVE REPORT'!K14</f>
        <v>3599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1690.2802456435675</v>
      </c>
      <c r="O14" s="37">
        <f>'WEEKLY COMPETITIVE REPORT'!O14</f>
        <v>17</v>
      </c>
      <c r="P14" s="14">
        <f>'WEEKLY COMPETITIVE REPORT'!P14/Y4</f>
        <v>72725.22522522522</v>
      </c>
      <c r="Q14" s="14">
        <f>'WEEKLY COMPETITIVE REPORT'!Q14/Y4</f>
        <v>0</v>
      </c>
      <c r="R14" s="22">
        <f>'WEEKLY COMPETITIVE REPORT'!R14</f>
        <v>10443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4277.9544250132485</v>
      </c>
      <c r="W14" s="25">
        <f aca="true" t="shared" si="2" ref="W14:W20">P14+U14</f>
        <v>72725.22522522522</v>
      </c>
      <c r="X14" s="22">
        <f>'WEEKLY COMPETITIVE REPORT'!X14</f>
        <v>0</v>
      </c>
      <c r="Y14" s="56">
        <f>'WEEKLY COMPETITIVE REPORT'!Y14</f>
        <v>10443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MAN OF STEEL</v>
      </c>
      <c r="D15" s="4" t="str">
        <f>'WEEKLY COMPETITIVE REPORT'!D15</f>
        <v>JEKLENI MOŽ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18</v>
      </c>
      <c r="I15" s="14">
        <f>'WEEKLY COMPETITIVE REPORT'!I15/Y4</f>
        <v>29521.7276099629</v>
      </c>
      <c r="J15" s="14">
        <f>'WEEKLY COMPETITIVE REPORT'!J15/Y4</f>
        <v>0</v>
      </c>
      <c r="K15" s="22">
        <f>'WEEKLY COMPETITIVE REPORT'!K15</f>
        <v>3659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1640.0959783312724</v>
      </c>
      <c r="O15" s="37">
        <f>'WEEKLY COMPETITIVE REPORT'!O15</f>
        <v>18</v>
      </c>
      <c r="P15" s="14">
        <f>'WEEKLY COMPETITIVE REPORT'!P15/Y4</f>
        <v>71367.24960254371</v>
      </c>
      <c r="Q15" s="14">
        <f>'WEEKLY COMPETITIVE REPORT'!Q15/Y4</f>
        <v>0</v>
      </c>
      <c r="R15" s="22">
        <f>'WEEKLY COMPETITIVE REPORT'!R15</f>
        <v>9529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3964.8472001413174</v>
      </c>
      <c r="W15" s="25">
        <f t="shared" si="2"/>
        <v>71367.24960254371</v>
      </c>
      <c r="X15" s="22">
        <f>'WEEKLY COMPETITIVE REPORT'!X15</f>
        <v>0</v>
      </c>
      <c r="Y15" s="56">
        <f>'WEEKLY COMPETITIVE REPORT'!Y15</f>
        <v>9529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MONSTERS UNIVERSITY 3D</v>
      </c>
      <c r="D16" s="4" t="str">
        <f>'WEEKLY COMPETITIVE REPORT'!D16</f>
        <v>POŠASTI Z UNIVERZE 3D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1</v>
      </c>
      <c r="H16" s="37">
        <f>'WEEKLY COMPETITIVE REPORT'!H16</f>
        <v>17</v>
      </c>
      <c r="I16" s="14">
        <f>'WEEKLY COMPETITIVE REPORT'!I16/Y4</f>
        <v>15173.555908850027</v>
      </c>
      <c r="J16" s="14">
        <f>'WEEKLY COMPETITIVE REPORT'!J16/Y4</f>
        <v>0</v>
      </c>
      <c r="K16" s="22">
        <f>'WEEKLY COMPETITIVE REPORT'!K16</f>
        <v>2069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892.5621122852957</v>
      </c>
      <c r="O16" s="37">
        <f>'WEEKLY COMPETITIVE REPORT'!O16</f>
        <v>17</v>
      </c>
      <c r="P16" s="14">
        <f>'WEEKLY COMPETITIVE REPORT'!P16/Y4</f>
        <v>54217.011128775834</v>
      </c>
      <c r="Q16" s="14">
        <f>'WEEKLY COMPETITIVE REPORT'!Q16/Y4</f>
        <v>0</v>
      </c>
      <c r="R16" s="22">
        <f>'WEEKLY COMPETITIVE REPORT'!R16</f>
        <v>8164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1316.905140434552</v>
      </c>
      <c r="V16" s="14">
        <f t="shared" si="1"/>
        <v>3189.2359487515196</v>
      </c>
      <c r="W16" s="25">
        <f t="shared" si="2"/>
        <v>55533.916269210386</v>
      </c>
      <c r="X16" s="22">
        <f>'WEEKLY COMPETITIVE REPORT'!X16</f>
        <v>293</v>
      </c>
      <c r="Y16" s="56">
        <f>'WEEKLY COMPETITIVE REPORT'!Y16</f>
        <v>8457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NOW YOU SEE ME</v>
      </c>
      <c r="D17" s="4" t="str">
        <f>'WEEKLY COMPETITIVE REPORT'!D17</f>
        <v>MOJSTRI ILUZIJ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9</v>
      </c>
      <c r="I17" s="14">
        <f>'WEEKLY COMPETITIVE REPORT'!I17/Y4</f>
        <v>10810.81081081081</v>
      </c>
      <c r="J17" s="14">
        <f>'WEEKLY COMPETITIVE REPORT'!J17/Y4</f>
        <v>14418.388977212506</v>
      </c>
      <c r="K17" s="22">
        <f>'WEEKLY COMPETITIVE REPORT'!K17</f>
        <v>1440</v>
      </c>
      <c r="L17" s="22">
        <f>'WEEKLY COMPETITIVE REPORT'!L17</f>
        <v>1893</v>
      </c>
      <c r="M17" s="64">
        <f>'WEEKLY COMPETITIVE REPORT'!M17</f>
        <v>-25.020674446384277</v>
      </c>
      <c r="N17" s="14">
        <f t="shared" si="0"/>
        <v>1201.201201201201</v>
      </c>
      <c r="O17" s="37">
        <f>'WEEKLY COMPETITIVE REPORT'!O17</f>
        <v>9</v>
      </c>
      <c r="P17" s="14">
        <f>'WEEKLY COMPETITIVE REPORT'!P17/Y4</f>
        <v>31766.03073661897</v>
      </c>
      <c r="Q17" s="14">
        <f>'WEEKLY COMPETITIVE REPORT'!Q17/Y4</f>
        <v>25772.39003709592</v>
      </c>
      <c r="R17" s="22">
        <f>'WEEKLY COMPETITIVE REPORT'!R17</f>
        <v>4669</v>
      </c>
      <c r="S17" s="22">
        <f>'WEEKLY COMPETITIVE REPORT'!S17</f>
        <v>3796</v>
      </c>
      <c r="T17" s="64">
        <f>'WEEKLY COMPETITIVE REPORT'!T17</f>
        <v>23.256053050943294</v>
      </c>
      <c r="U17" s="14">
        <f>'WEEKLY COMPETITIVE REPORT'!U17/Y4</f>
        <v>25772.39003709592</v>
      </c>
      <c r="V17" s="14">
        <f t="shared" si="1"/>
        <v>3529.558970735441</v>
      </c>
      <c r="W17" s="25">
        <f t="shared" si="2"/>
        <v>57538.42077371489</v>
      </c>
      <c r="X17" s="22">
        <f>'WEEKLY COMPETITIVE REPORT'!X17</f>
        <v>3796</v>
      </c>
      <c r="Y17" s="56">
        <f>'WEEKLY COMPETITIVE REPORT'!Y17</f>
        <v>8465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EPIC</v>
      </c>
      <c r="D18" s="4" t="str">
        <f>'WEEKLY COMPETITIVE REPORT'!D18</f>
        <v>SKRIVNOSTNI VARUHI GOZDA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18</v>
      </c>
      <c r="I18" s="14">
        <f>'WEEKLY COMPETITIVE REPORT'!I18/Y4</f>
        <v>8528.086910439852</v>
      </c>
      <c r="J18" s="14">
        <f>'WEEKLY COMPETITIVE REPORT'!J18/Y4</f>
        <v>16221.515633280338</v>
      </c>
      <c r="K18" s="22">
        <f>'WEEKLY COMPETITIVE REPORT'!K18</f>
        <v>1181</v>
      </c>
      <c r="L18" s="22">
        <f>'WEEKLY COMPETITIVE REPORT'!L18</f>
        <v>2171</v>
      </c>
      <c r="M18" s="64">
        <f>'WEEKLY COMPETITIVE REPORT'!M18</f>
        <v>-47.42731133616466</v>
      </c>
      <c r="N18" s="14">
        <f t="shared" si="0"/>
        <v>473.7826061355473</v>
      </c>
      <c r="O18" s="37">
        <f>'WEEKLY COMPETITIVE REPORT'!O18</f>
        <v>18</v>
      </c>
      <c r="P18" s="14">
        <f>'WEEKLY COMPETITIVE REPORT'!P18/Y4</f>
        <v>30276.894541600424</v>
      </c>
      <c r="Q18" s="14">
        <f>'WEEKLY COMPETITIVE REPORT'!Q18/Y4</f>
        <v>28366.4546899841</v>
      </c>
      <c r="R18" s="22">
        <f>'WEEKLY COMPETITIVE REPORT'!R18</f>
        <v>4648</v>
      </c>
      <c r="S18" s="22">
        <f>'WEEKLY COMPETITIVE REPORT'!S18</f>
        <v>4187</v>
      </c>
      <c r="T18" s="64">
        <f>'WEEKLY COMPETITIVE REPORT'!T18</f>
        <v>6.734855915183786</v>
      </c>
      <c r="U18" s="14">
        <f>'WEEKLY COMPETITIVE REPORT'!U18/Y4</f>
        <v>89405.1404345522</v>
      </c>
      <c r="V18" s="14">
        <f t="shared" si="1"/>
        <v>1682.0496967555791</v>
      </c>
      <c r="W18" s="25">
        <f t="shared" si="2"/>
        <v>119682.03497615263</v>
      </c>
      <c r="X18" s="22">
        <f>'WEEKLY COMPETITIVE REPORT'!X18</f>
        <v>12638</v>
      </c>
      <c r="Y18" s="56">
        <f>'WEEKLY COMPETITIVE REPORT'!Y18</f>
        <v>17286</v>
      </c>
    </row>
    <row r="19" spans="1:25" ht="12.75">
      <c r="A19" s="50">
        <v>6</v>
      </c>
      <c r="B19" s="4">
        <f>'WEEKLY COMPETITIVE REPORT'!B19</f>
        <v>1</v>
      </c>
      <c r="C19" s="4" t="str">
        <f>'WEEKLY COMPETITIVE REPORT'!C19</f>
        <v>HANGOVER 3</v>
      </c>
      <c r="D19" s="4" t="str">
        <f>'WEEKLY COMPETITIVE REPORT'!D19</f>
        <v>PREKROKANA NOČ 3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11</v>
      </c>
      <c r="I19" s="14">
        <f>'WEEKLY COMPETITIVE REPORT'!I19/Y4</f>
        <v>11474.562798092209</v>
      </c>
      <c r="J19" s="14">
        <f>'WEEKLY COMPETITIVE REPORT'!J19/Y4</f>
        <v>23326.709062003178</v>
      </c>
      <c r="K19" s="22">
        <f>'WEEKLY COMPETITIVE REPORT'!K19</f>
        <v>1583</v>
      </c>
      <c r="L19" s="22">
        <f>'WEEKLY COMPETITIVE REPORT'!L19</f>
        <v>3188</v>
      </c>
      <c r="M19" s="64">
        <f>'WEEKLY COMPETITIVE REPORT'!M19</f>
        <v>-50.809337195433635</v>
      </c>
      <c r="N19" s="14">
        <f t="shared" si="0"/>
        <v>1043.1420725538371</v>
      </c>
      <c r="O19" s="37">
        <f>'WEEKLY COMPETITIVE REPORT'!O19</f>
        <v>11</v>
      </c>
      <c r="P19" s="14">
        <f>'WEEKLY COMPETITIVE REPORT'!P19/Y4</f>
        <v>28778.48436671966</v>
      </c>
      <c r="Q19" s="14">
        <f>'WEEKLY COMPETITIVE REPORT'!Q19/Y4</f>
        <v>38182.29994700583</v>
      </c>
      <c r="R19" s="22">
        <f>'WEEKLY COMPETITIVE REPORT'!R19</f>
        <v>4420</v>
      </c>
      <c r="S19" s="22">
        <f>'WEEKLY COMPETITIVE REPORT'!S19</f>
        <v>5676</v>
      </c>
      <c r="T19" s="64">
        <f>'WEEKLY COMPETITIVE REPORT'!T19</f>
        <v>-24.62873004857738</v>
      </c>
      <c r="U19" s="14">
        <f>'WEEKLY COMPETITIVE REPORT'!U19/Y4</f>
        <v>369947.00582935876</v>
      </c>
      <c r="V19" s="14">
        <f t="shared" si="1"/>
        <v>2616.2258515199687</v>
      </c>
      <c r="W19" s="25">
        <f t="shared" si="2"/>
        <v>398725.49019607843</v>
      </c>
      <c r="X19" s="22">
        <f>'WEEKLY COMPETITIVE REPORT'!X19</f>
        <v>54724</v>
      </c>
      <c r="Y19" s="56">
        <f>'WEEKLY COMPETITIVE REPORT'!Y19</f>
        <v>59144</v>
      </c>
    </row>
    <row r="20" spans="1:25" ht="12.75">
      <c r="A20" s="51">
        <v>7</v>
      </c>
      <c r="B20" s="4">
        <f>'WEEKLY COMPETITIVE REPORT'!B20</f>
        <v>3</v>
      </c>
      <c r="C20" s="4" t="str">
        <f>'WEEKLY COMPETITIVE REPORT'!C20</f>
        <v>FAST AND FURIOUS 6</v>
      </c>
      <c r="D20" s="4" t="str">
        <f>'WEEKLY COMPETITIVE REPORT'!D20</f>
        <v>HITRI IN DRZNI 6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5</v>
      </c>
      <c r="H20" s="37">
        <f>'WEEKLY COMPETITIVE REPORT'!H20</f>
        <v>11</v>
      </c>
      <c r="I20" s="14">
        <f>'WEEKLY COMPETITIVE REPORT'!I20/Y4</f>
        <v>8860.625331213567</v>
      </c>
      <c r="J20" s="14">
        <f>'WEEKLY COMPETITIVE REPORT'!J20/Y4</f>
        <v>16440.11658717541</v>
      </c>
      <c r="K20" s="22">
        <f>'WEEKLY COMPETITIVE REPORT'!K20</f>
        <v>1154</v>
      </c>
      <c r="L20" s="22">
        <f>'WEEKLY COMPETITIVE REPORT'!L20</f>
        <v>2233</v>
      </c>
      <c r="M20" s="64">
        <f>'WEEKLY COMPETITIVE REPORT'!M20</f>
        <v>-46.10363445886051</v>
      </c>
      <c r="N20" s="14">
        <f t="shared" si="0"/>
        <v>805.5113937466879</v>
      </c>
      <c r="O20" s="37">
        <f>'WEEKLY COMPETITIVE REPORT'!O20</f>
        <v>11</v>
      </c>
      <c r="P20" s="14">
        <f>'WEEKLY COMPETITIVE REPORT'!P20/Y4</f>
        <v>21781.92898781134</v>
      </c>
      <c r="Q20" s="14">
        <f>'WEEKLY COMPETITIVE REPORT'!Q20/Y4</f>
        <v>27330.418653948065</v>
      </c>
      <c r="R20" s="22">
        <f>'WEEKLY COMPETITIVE REPORT'!R20</f>
        <v>3158</v>
      </c>
      <c r="S20" s="22">
        <f>'WEEKLY COMPETITIVE REPORT'!S20</f>
        <v>4063</v>
      </c>
      <c r="T20" s="64">
        <f>'WEEKLY COMPETITIVE REPORT'!T20</f>
        <v>-20.301517281496913</v>
      </c>
      <c r="U20" s="14">
        <f>'WEEKLY COMPETITIVE REPORT'!U20/Y4</f>
        <v>447576.8415474298</v>
      </c>
      <c r="V20" s="14">
        <f t="shared" si="1"/>
        <v>1980.1753625283038</v>
      </c>
      <c r="W20" s="25">
        <f t="shared" si="2"/>
        <v>469358.7705352411</v>
      </c>
      <c r="X20" s="22">
        <f>'WEEKLY COMPETITIVE REPORT'!X20</f>
        <v>64732</v>
      </c>
      <c r="Y20" s="56">
        <f>'WEEKLY COMPETITIVE REPORT'!Y20</f>
        <v>67890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AFTER EARTH</v>
      </c>
      <c r="D21" s="4" t="str">
        <f>'WEEKLY COMPETITIVE REPORT'!D21</f>
        <v>ČAS PO ZEMLJI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3</v>
      </c>
      <c r="H21" s="37">
        <f>'WEEKLY COMPETITIVE REPORT'!H21</f>
        <v>11</v>
      </c>
      <c r="I21" s="14">
        <f>'WEEKLY COMPETITIVE REPORT'!I21/Y4</f>
        <v>3573.1319554848965</v>
      </c>
      <c r="J21" s="14">
        <f>'WEEKLY COMPETITIVE REPORT'!J21/Y4</f>
        <v>9080.55113937467</v>
      </c>
      <c r="K21" s="22">
        <f>'WEEKLY COMPETITIVE REPORT'!K21</f>
        <v>480</v>
      </c>
      <c r="L21" s="22">
        <f>'WEEKLY COMPETITIVE REPORT'!L21</f>
        <v>1237</v>
      </c>
      <c r="M21" s="64">
        <f>'WEEKLY COMPETITIVE REPORT'!M21</f>
        <v>-60.650714911000875</v>
      </c>
      <c r="N21" s="14">
        <f aca="true" t="shared" si="3" ref="N21:N33">I21/H21</f>
        <v>324.8301777713542</v>
      </c>
      <c r="O21" s="37">
        <f>'WEEKLY COMPETITIVE REPORT'!O21</f>
        <v>11</v>
      </c>
      <c r="P21" s="14">
        <f>'WEEKLY COMPETITIVE REPORT'!P21/Y4</f>
        <v>9199.788023317435</v>
      </c>
      <c r="Q21" s="14">
        <f>'WEEKLY COMPETITIVE REPORT'!Q21/Y4</f>
        <v>16281.134075251723</v>
      </c>
      <c r="R21" s="22">
        <f>'WEEKLY COMPETITIVE REPORT'!R21</f>
        <v>1346</v>
      </c>
      <c r="S21" s="22">
        <f>'WEEKLY COMPETITIVE REPORT'!S21</f>
        <v>2501</v>
      </c>
      <c r="T21" s="64">
        <f>'WEEKLY COMPETITIVE REPORT'!T21</f>
        <v>-43.494181788591426</v>
      </c>
      <c r="U21" s="14">
        <f>'WEEKLY COMPETITIVE REPORT'!U21/Y4</f>
        <v>46410.969793322736</v>
      </c>
      <c r="V21" s="14">
        <f aca="true" t="shared" si="4" ref="V21:V33">P21/O21</f>
        <v>836.3443657561304</v>
      </c>
      <c r="W21" s="25">
        <f aca="true" t="shared" si="5" ref="W21:W33">P21+U21</f>
        <v>55610.75781664017</v>
      </c>
      <c r="X21" s="22">
        <f>'WEEKLY COMPETITIVE REPORT'!X21</f>
        <v>7072</v>
      </c>
      <c r="Y21" s="56">
        <f>'WEEKLY COMPETITIVE REPORT'!Y21</f>
        <v>8418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GREAT GATSBY</v>
      </c>
      <c r="D22" s="4" t="str">
        <f>'WEEKLY COMPETITIVE REPORT'!D22</f>
        <v>VELIKI GATSBY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6</v>
      </c>
      <c r="H22" s="37">
        <f>'WEEKLY COMPETITIVE REPORT'!H22</f>
        <v>10</v>
      </c>
      <c r="I22" s="14">
        <f>'WEEKLY COMPETITIVE REPORT'!I22/Y4</f>
        <v>1294.3826179120297</v>
      </c>
      <c r="J22" s="14">
        <f>'WEEKLY COMPETITIVE REPORT'!J22/Y4</f>
        <v>3942.766295707472</v>
      </c>
      <c r="K22" s="22">
        <f>'WEEKLY COMPETITIVE REPORT'!K22</f>
        <v>157</v>
      </c>
      <c r="L22" s="22">
        <f>'WEEKLY COMPETITIVE REPORT'!L22</f>
        <v>462</v>
      </c>
      <c r="M22" s="64">
        <f>'WEEKLY COMPETITIVE REPORT'!M22</f>
        <v>-67.17069892473118</v>
      </c>
      <c r="N22" s="14">
        <f t="shared" si="3"/>
        <v>129.43826179120296</v>
      </c>
      <c r="O22" s="37">
        <f>'WEEKLY COMPETITIVE REPORT'!O22</f>
        <v>10</v>
      </c>
      <c r="P22" s="14">
        <f>'WEEKLY COMPETITIVE REPORT'!P22/Y4</f>
        <v>4715.156332803392</v>
      </c>
      <c r="Q22" s="14">
        <f>'WEEKLY COMPETITIVE REPORT'!Q22/Y4</f>
        <v>7152.8881822999465</v>
      </c>
      <c r="R22" s="22">
        <f>'WEEKLY COMPETITIVE REPORT'!R22</f>
        <v>634</v>
      </c>
      <c r="S22" s="22">
        <f>'WEEKLY COMPETITIVE REPORT'!S22</f>
        <v>887</v>
      </c>
      <c r="T22" s="64">
        <f>'WEEKLY COMPETITIVE REPORT'!T22</f>
        <v>-34.080385256528984</v>
      </c>
      <c r="U22" s="14">
        <f>'WEEKLY COMPETITIVE REPORT'!U22/Y4</f>
        <v>133226.02013778483</v>
      </c>
      <c r="V22" s="14">
        <f t="shared" si="4"/>
        <v>471.51563328033916</v>
      </c>
      <c r="W22" s="25">
        <f t="shared" si="5"/>
        <v>137941.17647058822</v>
      </c>
      <c r="X22" s="22">
        <f>'WEEKLY COMPETITIVE REPORT'!X22</f>
        <v>16884</v>
      </c>
      <c r="Y22" s="56">
        <f>'WEEKLY COMPETITIVE REPORT'!Y22</f>
        <v>17518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STAR TREK INTO DARKNES</v>
      </c>
      <c r="D23" s="4" t="str">
        <f>'WEEKLY COMPETITIVE REPORT'!D23</f>
        <v>ZVEZDNE STEZE V TEMO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6</v>
      </c>
      <c r="H23" s="37">
        <f>'WEEKLY COMPETITIVE REPORT'!H23</f>
        <v>16</v>
      </c>
      <c r="I23" s="14">
        <f>'WEEKLY COMPETITIVE REPORT'!I23/Y4</f>
        <v>850.5564387917328</v>
      </c>
      <c r="J23" s="14">
        <f>'WEEKLY COMPETITIVE REPORT'!J23/Y4</f>
        <v>1585.8505564387917</v>
      </c>
      <c r="K23" s="22">
        <f>'WEEKLY COMPETITIVE REPORT'!K23</f>
        <v>109</v>
      </c>
      <c r="L23" s="22">
        <f>'WEEKLY COMPETITIVE REPORT'!L23</f>
        <v>198</v>
      </c>
      <c r="M23" s="64">
        <f>'WEEKLY COMPETITIVE REPORT'!M23</f>
        <v>-46.36591478696742</v>
      </c>
      <c r="N23" s="14">
        <f t="shared" si="3"/>
        <v>53.1597774244833</v>
      </c>
      <c r="O23" s="37">
        <f>'WEEKLY COMPETITIVE REPORT'!O23</f>
        <v>16</v>
      </c>
      <c r="P23" s="14">
        <f>'WEEKLY COMPETITIVE REPORT'!P23/Y4</f>
        <v>1895.866454689984</v>
      </c>
      <c r="Q23" s="14">
        <f>'WEEKLY COMPETITIVE REPORT'!Q23/Y4</f>
        <v>3237.94382617912</v>
      </c>
      <c r="R23" s="22">
        <f>'WEEKLY COMPETITIVE REPORT'!R23</f>
        <v>259</v>
      </c>
      <c r="S23" s="22">
        <f>'WEEKLY COMPETITIVE REPORT'!S23</f>
        <v>447</v>
      </c>
      <c r="T23" s="64">
        <f>'WEEKLY COMPETITIVE REPORT'!T23</f>
        <v>-41.44844517184942</v>
      </c>
      <c r="U23" s="14">
        <f>'WEEKLY COMPETITIVE REPORT'!U23/Y4</f>
        <v>88175.67567567567</v>
      </c>
      <c r="V23" s="14">
        <f t="shared" si="4"/>
        <v>118.491653418124</v>
      </c>
      <c r="W23" s="25">
        <f t="shared" si="5"/>
        <v>90071.54213036565</v>
      </c>
      <c r="X23" s="22">
        <f>'WEEKLY COMPETITIVE REPORT'!X23</f>
        <v>13191</v>
      </c>
      <c r="Y23" s="56">
        <f>'WEEKLY COMPETITIVE REPORT'!Y23</f>
        <v>13450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VAJE V OBJEMU</v>
      </c>
      <c r="D24" s="4" t="str">
        <f>'WEEKLY COMPETITIVE REPORT'!D24</f>
        <v>VAJE V OBJEMU</v>
      </c>
      <c r="E24" s="4" t="str">
        <f>'WEEKLY COMPETITIVE REPORT'!E24</f>
        <v>DOMES</v>
      </c>
      <c r="F24" s="4" t="str">
        <f>'WEEKLY COMPETITIVE REPORT'!F24</f>
        <v>Cinemania</v>
      </c>
      <c r="G24" s="37">
        <f>'WEEKLY COMPETITIVE REPORT'!G24</f>
        <v>6</v>
      </c>
      <c r="H24" s="37">
        <f>'WEEKLY COMPETITIVE REPORT'!H24</f>
        <v>10</v>
      </c>
      <c r="I24" s="14">
        <f>'WEEKLY COMPETITIVE REPORT'!I24/Y4</f>
        <v>993.6406995230524</v>
      </c>
      <c r="J24" s="14">
        <f>'WEEKLY COMPETITIVE REPORT'!J24/Y4</f>
        <v>635.9300476947535</v>
      </c>
      <c r="K24" s="22">
        <f>'WEEKLY COMPETITIVE REPORT'!K24</f>
        <v>146</v>
      </c>
      <c r="L24" s="22">
        <f>'WEEKLY COMPETITIVE REPORT'!L24</f>
        <v>106</v>
      </c>
      <c r="M24" s="64">
        <f>'WEEKLY COMPETITIVE REPORT'!M24</f>
        <v>56.25</v>
      </c>
      <c r="N24" s="14">
        <f t="shared" si="3"/>
        <v>99.36406995230524</v>
      </c>
      <c r="O24" s="37">
        <f>'WEEKLY COMPETITIVE REPORT'!O24</f>
        <v>10</v>
      </c>
      <c r="P24" s="14">
        <f>'WEEKLY COMPETITIVE REPORT'!P24/Y4</f>
        <v>1751.4573396926337</v>
      </c>
      <c r="Q24" s="14">
        <f>'WEEKLY COMPETITIVE REPORT'!Q24/Y4</f>
        <v>1009.5389507154213</v>
      </c>
      <c r="R24" s="22">
        <f>'WEEKLY COMPETITIVE REPORT'!R24</f>
        <v>259</v>
      </c>
      <c r="S24" s="22">
        <f>'WEEKLY COMPETITIVE REPORT'!S24</f>
        <v>166</v>
      </c>
      <c r="T24" s="64">
        <f>'WEEKLY COMPETITIVE REPORT'!T24</f>
        <v>73.49081364829397</v>
      </c>
      <c r="U24" s="14">
        <f>'WEEKLY COMPETITIVE REPORT'!U24/Y4</f>
        <v>20874.403815580285</v>
      </c>
      <c r="V24" s="14">
        <f t="shared" si="4"/>
        <v>175.14573396926338</v>
      </c>
      <c r="W24" s="25">
        <f t="shared" si="5"/>
        <v>22625.86115527292</v>
      </c>
      <c r="X24" s="22">
        <f>'WEEKLY COMPETITIVE REPORT'!X24</f>
        <v>3833</v>
      </c>
      <c r="Y24" s="56">
        <f>'WEEKLY COMPETITIVE REPORT'!Y24</f>
        <v>4092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IZHOD</v>
      </c>
      <c r="D25" s="4" t="str">
        <f>'WEEKLY COMPETITIVE REPORT'!D25</f>
        <v>IZHOD</v>
      </c>
      <c r="E25" s="4" t="str">
        <f>'WEEKLY COMPETITIVE REPORT'!E25</f>
        <v>DOMES</v>
      </c>
      <c r="F25" s="4" t="str">
        <f>'WEEKLY COMPETITIVE REPORT'!F25</f>
        <v>FIVIA</v>
      </c>
      <c r="G25" s="37">
        <f>'WEEKLY COMPETITIVE REPORT'!G25</f>
        <v>2</v>
      </c>
      <c r="H25" s="37">
        <f>'WEEKLY COMPETITIVE REPORT'!H25</f>
        <v>9</v>
      </c>
      <c r="I25" s="14">
        <f>'WEEKLY COMPETITIVE REPORT'!I25/Y4</f>
        <v>274.2448330683625</v>
      </c>
      <c r="J25" s="14">
        <f>'WEEKLY COMPETITIVE REPORT'!J25/Y4</f>
        <v>2460.254372019078</v>
      </c>
      <c r="K25" s="22">
        <f>'WEEKLY COMPETITIVE REPORT'!K25</f>
        <v>36</v>
      </c>
      <c r="L25" s="22">
        <f>'WEEKLY COMPETITIVE REPORT'!L25</f>
        <v>324</v>
      </c>
      <c r="M25" s="64">
        <f>'WEEKLY COMPETITIVE REPORT'!M25</f>
        <v>-88.8529886914378</v>
      </c>
      <c r="N25" s="14">
        <f t="shared" si="3"/>
        <v>30.47164811870694</v>
      </c>
      <c r="O25" s="37">
        <f>'WEEKLY COMPETITIVE REPORT'!O25</f>
        <v>9</v>
      </c>
      <c r="P25" s="14">
        <f>'WEEKLY COMPETITIVE REPORT'!P25/Y4</f>
        <v>1740.8585055643878</v>
      </c>
      <c r="Q25" s="14">
        <f>'WEEKLY COMPETITIVE REPORT'!Q25/Y4</f>
        <v>4361.420243773185</v>
      </c>
      <c r="R25" s="22">
        <f>'WEEKLY COMPETITIVE REPORT'!R25</f>
        <v>284</v>
      </c>
      <c r="S25" s="22">
        <f>'WEEKLY COMPETITIVE REPORT'!S25</f>
        <v>616</v>
      </c>
      <c r="T25" s="64">
        <f>'WEEKLY COMPETITIVE REPORT'!T25</f>
        <v>-60.08505467800729</v>
      </c>
      <c r="U25" s="14">
        <f>'WEEKLY COMPETITIVE REPORT'!U25/Y4</f>
        <v>5294.117647058823</v>
      </c>
      <c r="V25" s="14">
        <f t="shared" si="4"/>
        <v>193.42872284048752</v>
      </c>
      <c r="W25" s="25">
        <f t="shared" si="5"/>
        <v>7034.976152623211</v>
      </c>
      <c r="X25" s="22">
        <f>'WEEKLY COMPETITIVE REPORT'!X25</f>
        <v>994</v>
      </c>
      <c r="Y25" s="56">
        <f>'WEEKLY COMPETITIVE REPORT'!Y25</f>
        <v>1278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LA MIGLIORE OFFERTA</v>
      </c>
      <c r="D26" s="4" t="str">
        <f>'WEEKLY COMPETITIVE REPORT'!D26</f>
        <v>NAJBOLJŠA PONUDBA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2</v>
      </c>
      <c r="H26" s="37">
        <f>'WEEKLY COMPETITIVE REPORT'!H26</f>
        <v>6</v>
      </c>
      <c r="I26" s="14">
        <f>'WEEKLY COMPETITIVE REPORT'!I26/Y4</f>
        <v>437.2019077901431</v>
      </c>
      <c r="J26" s="14">
        <f>'WEEKLY COMPETITIVE REPORT'!J26/Y4</f>
        <v>490.19607843137254</v>
      </c>
      <c r="K26" s="22">
        <f>'WEEKLY COMPETITIVE REPORT'!K26</f>
        <v>57</v>
      </c>
      <c r="L26" s="22">
        <f>'WEEKLY COMPETITIVE REPORT'!L26</f>
        <v>61</v>
      </c>
      <c r="M26" s="64">
        <f>'WEEKLY COMPETITIVE REPORT'!M26</f>
        <v>-10.810810810810807</v>
      </c>
      <c r="N26" s="14">
        <f t="shared" si="3"/>
        <v>72.86698463169051</v>
      </c>
      <c r="O26" s="37">
        <f>'WEEKLY COMPETITIVE REPORT'!O26</f>
        <v>6</v>
      </c>
      <c r="P26" s="14">
        <f>'WEEKLY COMPETITIVE REPORT'!P26/Y4</f>
        <v>1654.74297827239</v>
      </c>
      <c r="Q26" s="14">
        <f>'WEEKLY COMPETITIVE REPORT'!Q26/Y4</f>
        <v>922.0985691573926</v>
      </c>
      <c r="R26" s="22">
        <f>'WEEKLY COMPETITIVE REPORT'!R26</f>
        <v>232</v>
      </c>
      <c r="S26" s="22">
        <f>'WEEKLY COMPETITIVE REPORT'!S26</f>
        <v>138</v>
      </c>
      <c r="T26" s="64">
        <f>'WEEKLY COMPETITIVE REPORT'!T26</f>
        <v>79.45402298850576</v>
      </c>
      <c r="U26" s="14">
        <f>'WEEKLY COMPETITIVE REPORT'!U26/Y4</f>
        <v>922.0985691573926</v>
      </c>
      <c r="V26" s="14">
        <f t="shared" si="4"/>
        <v>275.7904963787317</v>
      </c>
      <c r="W26" s="25">
        <f t="shared" si="5"/>
        <v>2576.8415474297826</v>
      </c>
      <c r="X26" s="22">
        <f>'WEEKLY COMPETITIVE REPORT'!X26</f>
        <v>138</v>
      </c>
      <c r="Y26" s="56">
        <f>'WEEKLY COMPETITIVE REPORT'!Y26</f>
        <v>370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ARBITRAGE</v>
      </c>
      <c r="D27" s="4" t="str">
        <f>'WEEKLY COMPETITIVE REPORT'!D27</f>
        <v>ARBITRAŽA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4</v>
      </c>
      <c r="H27" s="37">
        <f>'WEEKLY COMPETITIVE REPORT'!H27</f>
        <v>7</v>
      </c>
      <c r="I27" s="14">
        <f>'WEEKLY COMPETITIVE REPORT'!I27/Y4</f>
        <v>394.8065712771595</v>
      </c>
      <c r="J27" s="14">
        <f>'WEEKLY COMPETITIVE REPORT'!J27/Y17</f>
        <v>0.04347312463083284</v>
      </c>
      <c r="K27" s="22">
        <f>'WEEKLY COMPETITIVE REPORT'!K27</f>
        <v>50</v>
      </c>
      <c r="L27" s="22">
        <f>'WEEKLY COMPETITIVE REPORT'!L27</f>
        <v>65</v>
      </c>
      <c r="M27" s="64">
        <f>'WEEKLY COMPETITIVE REPORT'!M27</f>
        <v>-19.02173913043478</v>
      </c>
      <c r="N27" s="14">
        <f t="shared" si="3"/>
        <v>56.40093875387993</v>
      </c>
      <c r="O27" s="37">
        <f>'WEEKLY COMPETITIVE REPORT'!O27</f>
        <v>7</v>
      </c>
      <c r="P27" s="14">
        <f>'WEEKLY COMPETITIVE REPORT'!P27/Y4</f>
        <v>1373.873873873874</v>
      </c>
      <c r="Q27" s="14">
        <f>'WEEKLY COMPETITIVE REPORT'!Q27/Y17</f>
        <v>0.06166568222090963</v>
      </c>
      <c r="R27" s="22">
        <f>'WEEKLY COMPETITIVE REPORT'!R27</f>
        <v>189</v>
      </c>
      <c r="S27" s="22">
        <f>'WEEKLY COMPETITIVE REPORT'!S27</f>
        <v>98</v>
      </c>
      <c r="T27" s="64">
        <f>'WEEKLY COMPETITIVE REPORT'!T27</f>
        <v>98.65900383141764</v>
      </c>
      <c r="U27" s="14">
        <f>'WEEKLY COMPETITIVE REPORT'!U27/Y17</f>
        <v>0.845126993502658</v>
      </c>
      <c r="V27" s="14">
        <f t="shared" si="4"/>
        <v>196.26769626769627</v>
      </c>
      <c r="W27" s="25">
        <f t="shared" si="5"/>
        <v>1374.7190008673765</v>
      </c>
      <c r="X27" s="22">
        <f>'WEEKLY COMPETITIVE REPORT'!X27</f>
        <v>1393</v>
      </c>
      <c r="Y27" s="56">
        <f>'WEEKLY COMPETITIVE REPORT'!Y27</f>
        <v>1582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170</v>
      </c>
      <c r="I34" s="32">
        <f>SUM(I14:I33)</f>
        <v>120922.09856915743</v>
      </c>
      <c r="J34" s="31">
        <f>SUM(J14:J33)</f>
        <v>88602.3222224622</v>
      </c>
      <c r="K34" s="31">
        <f>SUM(K14:K33)</f>
        <v>15720</v>
      </c>
      <c r="L34" s="31">
        <f>SUM(L14:L33)</f>
        <v>11938</v>
      </c>
      <c r="M34" s="64">
        <f>'WEEKLY COMPETITIVE REPORT'!M34</f>
        <v>-60.81737786554478</v>
      </c>
      <c r="N34" s="32">
        <f>I34/H34</f>
        <v>711.3064621715143</v>
      </c>
      <c r="O34" s="40">
        <f>'WEEKLY COMPETITIVE REPORT'!O34</f>
        <v>170</v>
      </c>
      <c r="P34" s="31">
        <f>SUM(P14:P33)</f>
        <v>333244.56809750915</v>
      </c>
      <c r="Q34" s="31">
        <f>SUM(Q14:Q33)</f>
        <v>152616.6488410929</v>
      </c>
      <c r="R34" s="31">
        <f>SUM(R14:R33)</f>
        <v>48234</v>
      </c>
      <c r="S34" s="31">
        <f>SUM(S14:S33)</f>
        <v>22575</v>
      </c>
      <c r="T34" s="65">
        <f>P34/Q34-100%</f>
        <v>1.183540070025317</v>
      </c>
      <c r="U34" s="31">
        <f>SUM(U14:U33)</f>
        <v>1228922.4137544443</v>
      </c>
      <c r="V34" s="32">
        <f>P34/O34</f>
        <v>1960.2621652794655</v>
      </c>
      <c r="W34" s="31">
        <f>SUM(W14:W33)</f>
        <v>1562166.9818519538</v>
      </c>
      <c r="X34" s="31">
        <f>SUM(X14:X33)</f>
        <v>179688</v>
      </c>
      <c r="Y34" s="35">
        <f>SUM(Y14:Y33)</f>
        <v>227922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2013-06-27T11:20:40Z</dcterms:modified>
  <cp:category/>
  <cp:version/>
  <cp:contentType/>
  <cp:contentStatus/>
</cp:coreProperties>
</file>