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605" windowWidth="21840" windowHeight="103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<sst xmlns="http://schemas.openxmlformats.org/spreadsheetml/2006/main" count="255" uniqueCount="94">
  <si>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</si>
  <si>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</si>
  <si>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</si>
  <si>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</si>
  <si>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</si>
  <si>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</si>
  <si>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</si>
  <si>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</si>
  <si>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</si>
  <si>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</si>
  <si>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</si>
  <si>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</si>
  <si>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</si>
  <si>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</si>
  <si>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</si>
  <si>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</si>
  <si>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</si>
  <si>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</si>
  <si>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</si>
  <si>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</si>
  <si>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</si>
  <si>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</si>
  <si>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</si>
  <si>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</si>
  <si>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</si>
  <si>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</si>
  <si>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</si>
  <si>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</si>
  <si>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</si>
  <si>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</si>
  <si>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</si>
  <si>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</si>
  <si>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</si>
  <si>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</si>
  <si>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</si>
  <si>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</si>
  <si>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</si>
  <si>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</si>
  <si>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</si>
  <si>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</si>
  <si>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</si>
  <si>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</si>
  <si>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</si>
  <si>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</si>
  <si>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</si>
  <si>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</si>
  <si>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</si>
  <si>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</si>
  <si>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PAR</t>
  </si>
  <si>
    <t>FOX</t>
  </si>
  <si>
    <t>UNI</t>
  </si>
  <si>
    <t>New</t>
  </si>
  <si>
    <t>BVI</t>
  </si>
  <si>
    <t>CENEX</t>
  </si>
  <si>
    <t>SONY</t>
  </si>
  <si>
    <t>FAST AND FURIOUS 6</t>
  </si>
  <si>
    <t>HITRI IN DRZNI 6</t>
  </si>
  <si>
    <t>FIVIA</t>
  </si>
  <si>
    <t>WB</t>
  </si>
  <si>
    <t>EPIC</t>
  </si>
  <si>
    <t>SKRIVNOSTNI VARUHI GOZDA</t>
  </si>
  <si>
    <t>NOW YOU SEE ME</t>
  </si>
  <si>
    <t>MOJSTRI ILUZIJ</t>
  </si>
  <si>
    <t>POŠASTI Z UNIVERZE 3D</t>
  </si>
  <si>
    <t>MONSTERS UNIVERSITY 3D</t>
  </si>
  <si>
    <t>WORLD WAR Z</t>
  </si>
  <si>
    <t>SVETOVNA VOJNA Z</t>
  </si>
  <si>
    <t>WINGS</t>
  </si>
  <si>
    <t>KRILA</t>
  </si>
  <si>
    <t>INTERNSHIP</t>
  </si>
  <si>
    <t>PRIPRAVNIKA</t>
  </si>
  <si>
    <t>LONE RANGER</t>
  </si>
  <si>
    <t>OSAMLJENI JEZDEC</t>
  </si>
  <si>
    <t>SVEĆENIKOVA DJECA</t>
  </si>
  <si>
    <t>DUHOVNIKOVI OTROCI</t>
  </si>
  <si>
    <t>HEAT</t>
  </si>
  <si>
    <t>PACIFIC RIM</t>
  </si>
  <si>
    <t>OGNJENI OBROČ</t>
  </si>
  <si>
    <t>LAS AVENTURAS DE TADEO JONES</t>
  </si>
  <si>
    <t>TAD JONES IN ISKANJE IZGUBLJENEGA MESTA</t>
  </si>
  <si>
    <t>DRZNI PAR</t>
  </si>
  <si>
    <t>PR'KONC SVETA</t>
  </si>
  <si>
    <t>WHITE HOUSE DOWN</t>
  </si>
  <si>
    <t>NAPAD NA BELO HIŠO</t>
  </si>
  <si>
    <t>THE WORLD'S END</t>
  </si>
  <si>
    <t>25 - Jul</t>
  </si>
  <si>
    <t>31 - Jul</t>
  </si>
  <si>
    <t>26 - Jul</t>
  </si>
  <si>
    <t>28 - Jul</t>
  </si>
  <si>
    <t>THE PURGE</t>
  </si>
  <si>
    <t>OČIŠČENJE</t>
  </si>
  <si>
    <t>GROWN UPS 2</t>
  </si>
  <si>
    <t>ODRASLI 2</t>
  </si>
  <si>
    <t>WOLVERINE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</si>
</sst>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R17" sqref="R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87</v>
      </c>
      <c r="L4" s="20"/>
      <c r="M4" s="79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0.7679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85</v>
      </c>
      <c r="L5" s="7"/>
      <c r="M5" s="80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41487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91</v>
      </c>
      <c r="D14" s="4" t="s">
        <v>92</v>
      </c>
      <c r="E14" s="15" t="s">
        <v>54</v>
      </c>
      <c r="F14" s="15" t="s">
        <v>47</v>
      </c>
      <c r="G14" s="37">
        <v>1</v>
      </c>
      <c r="H14" s="37">
        <v>11</v>
      </c>
      <c r="I14" s="14">
        <v>18727</v>
      </c>
      <c r="J14" s="14"/>
      <c r="K14" s="22">
        <v>3383</v>
      </c>
      <c r="L14" s="22"/>
      <c r="M14" s="64"/>
      <c r="N14" s="14">
        <f aca="true" t="shared" si="0" ref="N14:N30">I14/H14</f>
        <v>1702.4545454545455</v>
      </c>
      <c r="O14" s="37">
        <v>11</v>
      </c>
      <c r="P14" s="22">
        <v>41617</v>
      </c>
      <c r="Q14" s="22"/>
      <c r="R14" s="22">
        <v>8683</v>
      </c>
      <c r="S14" s="22"/>
      <c r="T14" s="64"/>
      <c r="U14" s="74">
        <v>1345</v>
      </c>
      <c r="V14" s="14">
        <f aca="true" t="shared" si="1" ref="V14:V30">P14/O14</f>
        <v>3783.3636363636365</v>
      </c>
      <c r="W14" s="74">
        <f aca="true" t="shared" si="2" ref="W14:W30">SUM(U14,P14)</f>
        <v>42962</v>
      </c>
      <c r="X14" s="74">
        <v>248</v>
      </c>
      <c r="Y14" s="75">
        <f aca="true" t="shared" si="3" ref="Y14:Y30">SUM(X14,R14)</f>
        <v>8931</v>
      </c>
    </row>
    <row r="15" spans="1:25" ht="12.75">
      <c r="A15" s="72">
        <v>2</v>
      </c>
      <c r="B15" s="72" t="s">
        <v>51</v>
      </c>
      <c r="C15" s="4" t="s">
        <v>93</v>
      </c>
      <c r="D15" s="4" t="s">
        <v>93</v>
      </c>
      <c r="E15" s="15" t="s">
        <v>49</v>
      </c>
      <c r="F15" s="15" t="s">
        <v>42</v>
      </c>
      <c r="G15" s="37">
        <v>1</v>
      </c>
      <c r="H15" s="37">
        <v>11</v>
      </c>
      <c r="I15" s="14">
        <v>9378</v>
      </c>
      <c r="J15" s="14"/>
      <c r="K15" s="100">
        <v>1634</v>
      </c>
      <c r="L15" s="100"/>
      <c r="M15" s="64"/>
      <c r="N15" s="14">
        <f t="shared" si="0"/>
        <v>852.5454545454545</v>
      </c>
      <c r="O15" s="38">
        <v>11</v>
      </c>
      <c r="P15" s="14">
        <v>20955</v>
      </c>
      <c r="Q15" s="14"/>
      <c r="R15" s="14">
        <v>4116</v>
      </c>
      <c r="S15" s="14"/>
      <c r="T15" s="64"/>
      <c r="U15" s="74"/>
      <c r="V15" s="14">
        <f t="shared" si="1"/>
        <v>1905</v>
      </c>
      <c r="W15" s="74">
        <f t="shared" si="2"/>
        <v>20955</v>
      </c>
      <c r="X15" s="74"/>
      <c r="Y15" s="75">
        <f t="shared" si="3"/>
        <v>4116</v>
      </c>
    </row>
    <row r="16" spans="1:25" ht="12.75">
      <c r="A16" s="72">
        <v>3</v>
      </c>
      <c r="B16" s="72">
        <v>5</v>
      </c>
      <c r="C16" s="4" t="s">
        <v>64</v>
      </c>
      <c r="D16" s="4" t="s">
        <v>63</v>
      </c>
      <c r="E16" s="15" t="s">
        <v>52</v>
      </c>
      <c r="F16" s="15" t="s">
        <v>53</v>
      </c>
      <c r="G16" s="37">
        <v>6</v>
      </c>
      <c r="H16" s="37">
        <v>17</v>
      </c>
      <c r="I16" s="24">
        <v>3657</v>
      </c>
      <c r="J16" s="24">
        <v>3838</v>
      </c>
      <c r="K16" s="24">
        <v>667</v>
      </c>
      <c r="L16" s="24">
        <v>698</v>
      </c>
      <c r="M16" s="64">
        <f>(I16/J16*100)-100</f>
        <v>-4.715997915581028</v>
      </c>
      <c r="N16" s="14">
        <f t="shared" si="0"/>
        <v>215.11764705882354</v>
      </c>
      <c r="O16" s="37">
        <v>17</v>
      </c>
      <c r="P16" s="14">
        <v>8003</v>
      </c>
      <c r="Q16" s="14">
        <v>9290</v>
      </c>
      <c r="R16" s="14">
        <v>1624</v>
      </c>
      <c r="S16" s="14">
        <v>1871</v>
      </c>
      <c r="T16" s="64">
        <f>(P16/Q16*100)-100</f>
        <v>-13.853606027987084</v>
      </c>
      <c r="U16" s="74">
        <v>101014</v>
      </c>
      <c r="V16" s="14">
        <f t="shared" si="1"/>
        <v>470.7647058823529</v>
      </c>
      <c r="W16" s="74">
        <f t="shared" si="2"/>
        <v>109017</v>
      </c>
      <c r="X16" s="74">
        <v>20443</v>
      </c>
      <c r="Y16" s="75">
        <f>SUM(X16,R16)</f>
        <v>22067</v>
      </c>
    </row>
    <row r="17" spans="1:25" ht="12.75">
      <c r="A17" s="72">
        <v>4</v>
      </c>
      <c r="B17" s="72" t="s">
        <v>51</v>
      </c>
      <c r="C17" s="89" t="s">
        <v>89</v>
      </c>
      <c r="D17" s="89" t="s">
        <v>90</v>
      </c>
      <c r="E17" s="15" t="s">
        <v>50</v>
      </c>
      <c r="F17" s="15" t="s">
        <v>36</v>
      </c>
      <c r="G17" s="37">
        <v>1</v>
      </c>
      <c r="H17" s="37">
        <v>8</v>
      </c>
      <c r="I17" s="24">
        <v>3522</v>
      </c>
      <c r="J17" s="24"/>
      <c r="K17" s="24">
        <v>640</v>
      </c>
      <c r="L17" s="24"/>
      <c r="M17" s="64"/>
      <c r="N17" s="14">
        <f t="shared" si="0"/>
        <v>440.25</v>
      </c>
      <c r="O17" s="37">
        <v>8</v>
      </c>
      <c r="P17" s="14">
        <v>8412</v>
      </c>
      <c r="Q17" s="14"/>
      <c r="R17" s="14">
        <v>1737</v>
      </c>
      <c r="S17" s="14"/>
      <c r="T17" s="64"/>
      <c r="U17" s="95"/>
      <c r="V17" s="24">
        <f t="shared" si="1"/>
        <v>1051.5</v>
      </c>
      <c r="W17" s="74">
        <f t="shared" si="2"/>
        <v>8412</v>
      </c>
      <c r="X17" s="74">
        <v>210</v>
      </c>
      <c r="Y17" s="75">
        <f t="shared" si="3"/>
        <v>1947</v>
      </c>
    </row>
    <row r="18" spans="1:25" ht="13.5" customHeight="1">
      <c r="A18" s="72">
        <v>5</v>
      </c>
      <c r="B18" s="72">
        <v>1</v>
      </c>
      <c r="C18" s="4" t="s">
        <v>75</v>
      </c>
      <c r="D18" s="4" t="s">
        <v>80</v>
      </c>
      <c r="E18" s="15" t="s">
        <v>49</v>
      </c>
      <c r="F18" s="15" t="s">
        <v>42</v>
      </c>
      <c r="G18" s="37">
        <v>3</v>
      </c>
      <c r="H18" s="37">
        <v>9</v>
      </c>
      <c r="I18" s="14">
        <v>3192</v>
      </c>
      <c r="J18" s="14">
        <v>7521</v>
      </c>
      <c r="K18" s="91">
        <v>578</v>
      </c>
      <c r="L18" s="91">
        <v>1357</v>
      </c>
      <c r="M18" s="64">
        <f aca="true" t="shared" si="4" ref="M18:M30">(I18/J18*100)-100</f>
        <v>-57.55883526126845</v>
      </c>
      <c r="N18" s="14">
        <f t="shared" si="0"/>
        <v>354.6666666666667</v>
      </c>
      <c r="O18" s="73">
        <v>9</v>
      </c>
      <c r="P18" s="14">
        <v>7603</v>
      </c>
      <c r="Q18" s="14">
        <v>15957</v>
      </c>
      <c r="R18" s="14">
        <v>1581</v>
      </c>
      <c r="S18" s="14">
        <v>3255</v>
      </c>
      <c r="T18" s="64">
        <f aca="true" t="shared" si="5" ref="T18:T30">(P18/Q18*100)-100</f>
        <v>-52.35319922291157</v>
      </c>
      <c r="U18" s="95">
        <v>38444</v>
      </c>
      <c r="V18" s="14">
        <f t="shared" si="1"/>
        <v>844.7777777777778</v>
      </c>
      <c r="W18" s="74">
        <f t="shared" si="2"/>
        <v>46047</v>
      </c>
      <c r="X18" s="74">
        <v>7795</v>
      </c>
      <c r="Y18" s="75">
        <f t="shared" si="3"/>
        <v>9376</v>
      </c>
    </row>
    <row r="19" spans="1:25" ht="12.75">
      <c r="A19" s="72">
        <v>6</v>
      </c>
      <c r="B19" s="72">
        <v>2</v>
      </c>
      <c r="C19" s="4" t="s">
        <v>76</v>
      </c>
      <c r="D19" s="4" t="s">
        <v>77</v>
      </c>
      <c r="E19" s="15" t="s">
        <v>58</v>
      </c>
      <c r="F19" s="15" t="s">
        <v>42</v>
      </c>
      <c r="G19" s="37">
        <v>3</v>
      </c>
      <c r="H19" s="37">
        <v>17</v>
      </c>
      <c r="I19" s="24">
        <v>2845</v>
      </c>
      <c r="J19" s="24">
        <v>5878</v>
      </c>
      <c r="K19" s="14">
        <v>448</v>
      </c>
      <c r="L19" s="14">
        <v>908</v>
      </c>
      <c r="M19" s="64">
        <f t="shared" si="4"/>
        <v>-51.59918339571283</v>
      </c>
      <c r="N19" s="14">
        <f t="shared" si="0"/>
        <v>167.35294117647058</v>
      </c>
      <c r="O19" s="38">
        <v>17</v>
      </c>
      <c r="P19" s="14">
        <v>5454</v>
      </c>
      <c r="Q19" s="14">
        <v>12057</v>
      </c>
      <c r="R19" s="14">
        <v>934</v>
      </c>
      <c r="S19" s="14">
        <v>2069</v>
      </c>
      <c r="T19" s="64">
        <f t="shared" si="5"/>
        <v>-54.76486688230903</v>
      </c>
      <c r="U19" s="74">
        <v>35212</v>
      </c>
      <c r="V19" s="14">
        <f t="shared" si="1"/>
        <v>320.8235294117647</v>
      </c>
      <c r="W19" s="74">
        <f t="shared" si="2"/>
        <v>40666</v>
      </c>
      <c r="X19" s="74">
        <v>6157</v>
      </c>
      <c r="Y19" s="75">
        <f t="shared" si="3"/>
        <v>7091</v>
      </c>
    </row>
    <row r="20" spans="1:25" ht="12.75">
      <c r="A20" s="72">
        <v>7</v>
      </c>
      <c r="B20" s="72">
        <v>3</v>
      </c>
      <c r="C20" s="4" t="s">
        <v>82</v>
      </c>
      <c r="D20" s="4" t="s">
        <v>83</v>
      </c>
      <c r="E20" s="15" t="s">
        <v>54</v>
      </c>
      <c r="F20" s="15" t="s">
        <v>47</v>
      </c>
      <c r="G20" s="37">
        <v>2</v>
      </c>
      <c r="H20" s="37">
        <v>10</v>
      </c>
      <c r="I20" s="24">
        <v>2402</v>
      </c>
      <c r="J20" s="24">
        <v>7187</v>
      </c>
      <c r="K20" s="96">
        <v>407</v>
      </c>
      <c r="L20" s="96">
        <v>1274</v>
      </c>
      <c r="M20" s="64">
        <f t="shared" si="4"/>
        <v>-66.57854459440657</v>
      </c>
      <c r="N20" s="14">
        <f t="shared" si="0"/>
        <v>240.2</v>
      </c>
      <c r="O20" s="73">
        <v>10</v>
      </c>
      <c r="P20" s="22">
        <v>4753</v>
      </c>
      <c r="Q20" s="22">
        <v>11969</v>
      </c>
      <c r="R20" s="22">
        <v>939</v>
      </c>
      <c r="S20" s="22">
        <v>2401</v>
      </c>
      <c r="T20" s="64">
        <f t="shared" si="5"/>
        <v>-60.289080123652774</v>
      </c>
      <c r="U20" s="74">
        <v>12786</v>
      </c>
      <c r="V20" s="14">
        <f t="shared" si="1"/>
        <v>475.3</v>
      </c>
      <c r="W20" s="74">
        <f t="shared" si="2"/>
        <v>17539</v>
      </c>
      <c r="X20" s="74">
        <v>2543</v>
      </c>
      <c r="Y20" s="75">
        <f t="shared" si="3"/>
        <v>3482</v>
      </c>
    </row>
    <row r="21" spans="1:25" ht="12.75">
      <c r="A21" s="72">
        <v>8</v>
      </c>
      <c r="B21" s="72">
        <v>4</v>
      </c>
      <c r="C21" s="4" t="s">
        <v>71</v>
      </c>
      <c r="D21" s="4" t="s">
        <v>72</v>
      </c>
      <c r="E21" s="15" t="s">
        <v>52</v>
      </c>
      <c r="F21" s="15" t="s">
        <v>53</v>
      </c>
      <c r="G21" s="37">
        <v>4</v>
      </c>
      <c r="H21" s="37">
        <v>17</v>
      </c>
      <c r="I21" s="14">
        <v>2176</v>
      </c>
      <c r="J21" s="14">
        <v>4983</v>
      </c>
      <c r="K21" s="14">
        <v>375</v>
      </c>
      <c r="L21" s="14">
        <v>875</v>
      </c>
      <c r="M21" s="64">
        <f t="shared" si="4"/>
        <v>-56.331527192454345</v>
      </c>
      <c r="N21" s="14">
        <f t="shared" si="0"/>
        <v>128</v>
      </c>
      <c r="O21" s="38">
        <v>17</v>
      </c>
      <c r="P21" s="14">
        <v>5292</v>
      </c>
      <c r="Q21" s="14">
        <v>10711</v>
      </c>
      <c r="R21" s="14">
        <v>1037</v>
      </c>
      <c r="S21" s="14">
        <v>2113</v>
      </c>
      <c r="T21" s="64">
        <f t="shared" si="5"/>
        <v>-50.59284847353188</v>
      </c>
      <c r="U21" s="74">
        <v>52330</v>
      </c>
      <c r="V21" s="14">
        <f t="shared" si="1"/>
        <v>311.29411764705884</v>
      </c>
      <c r="W21" s="74">
        <f t="shared" si="2"/>
        <v>57622</v>
      </c>
      <c r="X21" s="74">
        <v>10294</v>
      </c>
      <c r="Y21" s="75">
        <f t="shared" si="3"/>
        <v>11331</v>
      </c>
    </row>
    <row r="22" spans="1:25" ht="12.75">
      <c r="A22" s="72">
        <v>9</v>
      </c>
      <c r="B22" s="72">
        <v>7</v>
      </c>
      <c r="C22" s="4" t="s">
        <v>65</v>
      </c>
      <c r="D22" s="4" t="s">
        <v>66</v>
      </c>
      <c r="E22" s="15" t="s">
        <v>48</v>
      </c>
      <c r="F22" s="15" t="s">
        <v>36</v>
      </c>
      <c r="G22" s="37">
        <v>6</v>
      </c>
      <c r="H22" s="37">
        <v>17</v>
      </c>
      <c r="I22" s="91">
        <v>1662</v>
      </c>
      <c r="J22" s="91">
        <v>3280</v>
      </c>
      <c r="K22" s="97">
        <v>306</v>
      </c>
      <c r="L22" s="97">
        <v>644</v>
      </c>
      <c r="M22" s="64">
        <f t="shared" si="4"/>
        <v>-49.329268292682926</v>
      </c>
      <c r="N22" s="14">
        <f t="shared" si="0"/>
        <v>97.76470588235294</v>
      </c>
      <c r="O22" s="73">
        <v>17</v>
      </c>
      <c r="P22" s="14">
        <v>3847</v>
      </c>
      <c r="Q22" s="14">
        <v>6331</v>
      </c>
      <c r="R22" s="14">
        <v>807</v>
      </c>
      <c r="S22" s="14">
        <v>1340</v>
      </c>
      <c r="T22" s="64">
        <f t="shared" si="5"/>
        <v>-39.23550781867004</v>
      </c>
      <c r="U22" s="74">
        <v>112513</v>
      </c>
      <c r="V22" s="14">
        <f t="shared" si="1"/>
        <v>226.2941176470588</v>
      </c>
      <c r="W22" s="74">
        <f t="shared" si="2"/>
        <v>116360</v>
      </c>
      <c r="X22" s="74">
        <v>21779</v>
      </c>
      <c r="Y22" s="75">
        <f t="shared" si="3"/>
        <v>22586</v>
      </c>
    </row>
    <row r="23" spans="1:25" ht="12.75">
      <c r="A23" s="72">
        <v>10</v>
      </c>
      <c r="B23" s="72">
        <v>8</v>
      </c>
      <c r="C23" s="4" t="s">
        <v>78</v>
      </c>
      <c r="D23" s="4" t="s">
        <v>79</v>
      </c>
      <c r="E23" s="15" t="s">
        <v>46</v>
      </c>
      <c r="F23" s="15" t="s">
        <v>57</v>
      </c>
      <c r="G23" s="37">
        <v>2</v>
      </c>
      <c r="H23" s="37">
        <v>9</v>
      </c>
      <c r="I23" s="91">
        <v>1520</v>
      </c>
      <c r="J23" s="91">
        <v>2257</v>
      </c>
      <c r="K23" s="97">
        <v>303</v>
      </c>
      <c r="L23" s="97">
        <v>429</v>
      </c>
      <c r="M23" s="64">
        <f t="shared" si="4"/>
        <v>-32.65396544085068</v>
      </c>
      <c r="N23" s="14">
        <f t="shared" si="0"/>
        <v>168.88888888888889</v>
      </c>
      <c r="O23" s="73">
        <v>9</v>
      </c>
      <c r="P23" s="22">
        <v>3602</v>
      </c>
      <c r="Q23" s="22">
        <v>5015</v>
      </c>
      <c r="R23" s="22">
        <v>785</v>
      </c>
      <c r="S23" s="22">
        <v>1069</v>
      </c>
      <c r="T23" s="64">
        <f t="shared" si="5"/>
        <v>-28.175473579262217</v>
      </c>
      <c r="U23" s="74">
        <v>5015</v>
      </c>
      <c r="V23" s="14">
        <f t="shared" si="1"/>
        <v>400.22222222222223</v>
      </c>
      <c r="W23" s="74">
        <f t="shared" si="2"/>
        <v>8617</v>
      </c>
      <c r="X23" s="76">
        <v>1069</v>
      </c>
      <c r="Y23" s="75">
        <f t="shared" si="3"/>
        <v>1854</v>
      </c>
    </row>
    <row r="24" spans="1:25" ht="12.75">
      <c r="A24" s="72">
        <v>11</v>
      </c>
      <c r="B24" s="72">
        <v>6</v>
      </c>
      <c r="C24" s="4" t="s">
        <v>69</v>
      </c>
      <c r="D24" s="4" t="s">
        <v>70</v>
      </c>
      <c r="E24" s="15" t="s">
        <v>49</v>
      </c>
      <c r="F24" s="15" t="s">
        <v>42</v>
      </c>
      <c r="G24" s="37">
        <v>5</v>
      </c>
      <c r="H24" s="37">
        <v>11</v>
      </c>
      <c r="I24" s="24">
        <v>1492</v>
      </c>
      <c r="J24" s="24">
        <v>3388</v>
      </c>
      <c r="K24" s="24">
        <v>278</v>
      </c>
      <c r="L24" s="24">
        <v>611</v>
      </c>
      <c r="M24" s="64">
        <f t="shared" si="4"/>
        <v>-55.96221959858323</v>
      </c>
      <c r="N24" s="14">
        <f t="shared" si="0"/>
        <v>135.63636363636363</v>
      </c>
      <c r="O24" s="38">
        <v>11</v>
      </c>
      <c r="P24" s="14">
        <v>3321</v>
      </c>
      <c r="Q24" s="14">
        <v>6602</v>
      </c>
      <c r="R24" s="14">
        <v>684</v>
      </c>
      <c r="S24" s="14">
        <v>1373</v>
      </c>
      <c r="T24" s="64">
        <f t="shared" si="5"/>
        <v>-49.697061496516206</v>
      </c>
      <c r="U24" s="74">
        <v>69666</v>
      </c>
      <c r="V24" s="14">
        <f t="shared" si="1"/>
        <v>301.90909090909093</v>
      </c>
      <c r="W24" s="74">
        <f t="shared" si="2"/>
        <v>72987</v>
      </c>
      <c r="X24" s="76">
        <v>14127</v>
      </c>
      <c r="Y24" s="75">
        <f t="shared" si="3"/>
        <v>14811</v>
      </c>
    </row>
    <row r="25" spans="1:25" ht="12.75" customHeight="1">
      <c r="A25" s="72">
        <v>12</v>
      </c>
      <c r="B25" s="72">
        <v>10</v>
      </c>
      <c r="C25" s="4" t="s">
        <v>61</v>
      </c>
      <c r="D25" s="4" t="s">
        <v>62</v>
      </c>
      <c r="E25" s="15" t="s">
        <v>46</v>
      </c>
      <c r="F25" s="15" t="s">
        <v>42</v>
      </c>
      <c r="G25" s="37">
        <v>7</v>
      </c>
      <c r="H25" s="37">
        <v>9</v>
      </c>
      <c r="I25" s="24">
        <v>1250</v>
      </c>
      <c r="J25" s="24">
        <v>1864</v>
      </c>
      <c r="K25" s="24">
        <v>218</v>
      </c>
      <c r="L25" s="24">
        <v>318</v>
      </c>
      <c r="M25" s="64">
        <f t="shared" si="4"/>
        <v>-32.93991416309014</v>
      </c>
      <c r="N25" s="14">
        <f t="shared" si="0"/>
        <v>138.88888888888889</v>
      </c>
      <c r="O25" s="73">
        <v>9</v>
      </c>
      <c r="P25" s="14">
        <v>3461</v>
      </c>
      <c r="Q25" s="14">
        <v>4375</v>
      </c>
      <c r="R25" s="24">
        <v>644</v>
      </c>
      <c r="S25" s="24">
        <v>814</v>
      </c>
      <c r="T25" s="64">
        <f t="shared" si="5"/>
        <v>-20.891428571428577</v>
      </c>
      <c r="U25" s="76">
        <v>74922</v>
      </c>
      <c r="V25" s="14">
        <f t="shared" si="1"/>
        <v>384.55555555555554</v>
      </c>
      <c r="W25" s="74">
        <f t="shared" si="2"/>
        <v>78383</v>
      </c>
      <c r="X25" s="74">
        <v>14408</v>
      </c>
      <c r="Y25" s="75">
        <f t="shared" si="3"/>
        <v>15052</v>
      </c>
    </row>
    <row r="26" spans="1:25" ht="12.75" customHeight="1">
      <c r="A26" s="72">
        <v>13</v>
      </c>
      <c r="B26" s="72">
        <v>13</v>
      </c>
      <c r="C26" s="4" t="s">
        <v>67</v>
      </c>
      <c r="D26" s="4" t="s">
        <v>68</v>
      </c>
      <c r="E26" s="15" t="s">
        <v>46</v>
      </c>
      <c r="F26" s="15" t="s">
        <v>36</v>
      </c>
      <c r="G26" s="37">
        <v>5</v>
      </c>
      <c r="H26" s="37">
        <v>10</v>
      </c>
      <c r="I26" s="14">
        <v>1001</v>
      </c>
      <c r="J26" s="14">
        <v>1141</v>
      </c>
      <c r="K26" s="14">
        <v>183</v>
      </c>
      <c r="L26" s="14">
        <v>213</v>
      </c>
      <c r="M26" s="64">
        <f t="shared" si="4"/>
        <v>-12.269938650306742</v>
      </c>
      <c r="N26" s="14">
        <f t="shared" si="0"/>
        <v>100.1</v>
      </c>
      <c r="O26" s="73">
        <v>10</v>
      </c>
      <c r="P26" s="14">
        <v>1728</v>
      </c>
      <c r="Q26" s="14">
        <v>2606</v>
      </c>
      <c r="R26" s="14">
        <v>331</v>
      </c>
      <c r="S26" s="14">
        <v>542</v>
      </c>
      <c r="T26" s="64">
        <f t="shared" si="5"/>
        <v>-33.69148119723715</v>
      </c>
      <c r="U26" s="76">
        <v>23396</v>
      </c>
      <c r="V26" s="14">
        <f t="shared" si="1"/>
        <v>172.8</v>
      </c>
      <c r="W26" s="74">
        <f t="shared" si="2"/>
        <v>25124</v>
      </c>
      <c r="X26" s="74">
        <v>4925</v>
      </c>
      <c r="Y26" s="75">
        <f t="shared" si="3"/>
        <v>5256</v>
      </c>
    </row>
    <row r="27" spans="1:25" ht="12.75">
      <c r="A27" s="72">
        <v>14</v>
      </c>
      <c r="B27" s="72">
        <v>15</v>
      </c>
      <c r="C27" s="4" t="s">
        <v>59</v>
      </c>
      <c r="D27" s="4" t="s">
        <v>60</v>
      </c>
      <c r="E27" s="15" t="s">
        <v>49</v>
      </c>
      <c r="F27" s="15" t="s">
        <v>42</v>
      </c>
      <c r="G27" s="37">
        <v>8</v>
      </c>
      <c r="H27" s="37">
        <v>18</v>
      </c>
      <c r="I27" s="24">
        <v>942</v>
      </c>
      <c r="J27" s="24">
        <v>984</v>
      </c>
      <c r="K27" s="14">
        <v>197</v>
      </c>
      <c r="L27" s="14">
        <v>212</v>
      </c>
      <c r="M27" s="64">
        <f t="shared" si="4"/>
        <v>-4.268292682926827</v>
      </c>
      <c r="N27" s="14">
        <f t="shared" si="0"/>
        <v>52.333333333333336</v>
      </c>
      <c r="O27" s="73">
        <v>18</v>
      </c>
      <c r="P27" s="22">
        <v>1812</v>
      </c>
      <c r="Q27" s="22">
        <v>1656</v>
      </c>
      <c r="R27" s="22">
        <v>392</v>
      </c>
      <c r="S27" s="22">
        <v>364</v>
      </c>
      <c r="T27" s="64">
        <f t="shared" si="5"/>
        <v>9.420289855072468</v>
      </c>
      <c r="U27" s="74">
        <v>112011</v>
      </c>
      <c r="V27" s="14">
        <f t="shared" si="1"/>
        <v>100.66666666666667</v>
      </c>
      <c r="W27" s="74">
        <f t="shared" si="2"/>
        <v>113823</v>
      </c>
      <c r="X27" s="76">
        <v>21495</v>
      </c>
      <c r="Y27" s="75">
        <f t="shared" si="3"/>
        <v>21887</v>
      </c>
    </row>
    <row r="28" spans="1:25" ht="12.75">
      <c r="A28" s="72">
        <v>15</v>
      </c>
      <c r="B28" s="72">
        <v>9</v>
      </c>
      <c r="C28" s="4" t="s">
        <v>84</v>
      </c>
      <c r="D28" s="4" t="s">
        <v>81</v>
      </c>
      <c r="E28" s="15" t="s">
        <v>50</v>
      </c>
      <c r="F28" s="15" t="s">
        <v>36</v>
      </c>
      <c r="G28" s="37">
        <v>2</v>
      </c>
      <c r="H28" s="37">
        <v>9</v>
      </c>
      <c r="I28" s="24">
        <v>615</v>
      </c>
      <c r="J28" s="24">
        <v>2244</v>
      </c>
      <c r="K28" s="22">
        <v>114</v>
      </c>
      <c r="L28" s="22">
        <v>405</v>
      </c>
      <c r="M28" s="64">
        <f t="shared" si="4"/>
        <v>-72.59358288770053</v>
      </c>
      <c r="N28" s="14">
        <f t="shared" si="0"/>
        <v>68.33333333333333</v>
      </c>
      <c r="O28" s="37">
        <v>9</v>
      </c>
      <c r="P28" s="22">
        <v>1322</v>
      </c>
      <c r="Q28" s="22">
        <v>4391</v>
      </c>
      <c r="R28" s="22">
        <v>276</v>
      </c>
      <c r="S28" s="22">
        <v>904</v>
      </c>
      <c r="T28" s="64">
        <f t="shared" si="5"/>
        <v>-69.89296287861535</v>
      </c>
      <c r="U28" s="74">
        <v>4391</v>
      </c>
      <c r="V28" s="14">
        <f t="shared" si="1"/>
        <v>146.88888888888889</v>
      </c>
      <c r="W28" s="74">
        <f t="shared" si="2"/>
        <v>5713</v>
      </c>
      <c r="X28" s="76">
        <v>931</v>
      </c>
      <c r="Y28" s="75">
        <f t="shared" si="3"/>
        <v>1207</v>
      </c>
    </row>
    <row r="29" spans="1:25" ht="12.75">
      <c r="A29" s="72">
        <v>16</v>
      </c>
      <c r="B29" s="72">
        <v>12</v>
      </c>
      <c r="C29" s="4" t="s">
        <v>73</v>
      </c>
      <c r="D29" s="4" t="s">
        <v>74</v>
      </c>
      <c r="E29" s="15" t="s">
        <v>46</v>
      </c>
      <c r="F29" s="15" t="s">
        <v>47</v>
      </c>
      <c r="G29" s="37">
        <v>3</v>
      </c>
      <c r="H29" s="37">
        <v>9</v>
      </c>
      <c r="I29" s="24">
        <v>446</v>
      </c>
      <c r="J29" s="24">
        <v>1194</v>
      </c>
      <c r="K29" s="98">
        <v>77</v>
      </c>
      <c r="L29" s="98">
        <v>211</v>
      </c>
      <c r="M29" s="64">
        <f t="shared" si="4"/>
        <v>-62.6465661641541</v>
      </c>
      <c r="N29" s="14">
        <f t="shared" si="0"/>
        <v>49.55555555555556</v>
      </c>
      <c r="O29" s="38">
        <v>9</v>
      </c>
      <c r="P29" s="14">
        <v>938</v>
      </c>
      <c r="Q29" s="14">
        <v>3187</v>
      </c>
      <c r="R29" s="14">
        <v>184</v>
      </c>
      <c r="S29" s="14">
        <v>643</v>
      </c>
      <c r="T29" s="64">
        <f t="shared" si="5"/>
        <v>-70.5679322246627</v>
      </c>
      <c r="U29" s="74">
        <v>6630</v>
      </c>
      <c r="V29" s="14">
        <f t="shared" si="1"/>
        <v>104.22222222222223</v>
      </c>
      <c r="W29" s="74">
        <f t="shared" si="2"/>
        <v>7568</v>
      </c>
      <c r="X29" s="76">
        <v>1368</v>
      </c>
      <c r="Y29" s="75">
        <f t="shared" si="3"/>
        <v>1552</v>
      </c>
    </row>
    <row r="30" spans="1:25" ht="12.75">
      <c r="A30" s="72">
        <v>17</v>
      </c>
      <c r="B30" s="72">
        <v>16</v>
      </c>
      <c r="C30" s="4" t="s">
        <v>55</v>
      </c>
      <c r="D30" s="4" t="s">
        <v>56</v>
      </c>
      <c r="E30" s="15" t="s">
        <v>50</v>
      </c>
      <c r="F30" s="15" t="s">
        <v>36</v>
      </c>
      <c r="G30" s="37">
        <v>10</v>
      </c>
      <c r="H30" s="37">
        <v>11</v>
      </c>
      <c r="I30" s="24">
        <v>199</v>
      </c>
      <c r="J30" s="24">
        <v>704</v>
      </c>
      <c r="K30" s="100">
        <v>36</v>
      </c>
      <c r="L30" s="100">
        <v>180</v>
      </c>
      <c r="M30" s="64">
        <f t="shared" si="4"/>
        <v>-71.73295454545455</v>
      </c>
      <c r="N30" s="14">
        <f t="shared" si="0"/>
        <v>18.09090909090909</v>
      </c>
      <c r="O30" s="73">
        <v>11</v>
      </c>
      <c r="P30" s="94">
        <v>268</v>
      </c>
      <c r="Q30" s="94">
        <v>1183</v>
      </c>
      <c r="R30" s="94">
        <v>57</v>
      </c>
      <c r="S30" s="94">
        <v>284</v>
      </c>
      <c r="T30" s="64">
        <f t="shared" si="5"/>
        <v>-77.34573119188504</v>
      </c>
      <c r="U30" s="74">
        <v>370961</v>
      </c>
      <c r="V30" s="14">
        <f t="shared" si="1"/>
        <v>24.363636363636363</v>
      </c>
      <c r="W30" s="74">
        <f t="shared" si="2"/>
        <v>371229</v>
      </c>
      <c r="X30" s="74">
        <v>71071</v>
      </c>
      <c r="Y30" s="75">
        <f t="shared" si="3"/>
        <v>71128</v>
      </c>
    </row>
    <row r="31" spans="1:25" ht="12.75">
      <c r="A31" s="72">
        <v>18</v>
      </c>
      <c r="B31" s="72"/>
      <c r="C31" s="99"/>
      <c r="D31" s="89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203</v>
      </c>
      <c r="I34" s="31">
        <f>SUM(I14:I33)</f>
        <v>55026</v>
      </c>
      <c r="J34" s="31">
        <v>232940</v>
      </c>
      <c r="K34" s="31">
        <f>SUM(K14:K33)</f>
        <v>9844</v>
      </c>
      <c r="L34" s="31">
        <v>44683</v>
      </c>
      <c r="M34" s="68">
        <f>(I34/J34*100)-100</f>
        <v>-76.37760796771701</v>
      </c>
      <c r="N34" s="32">
        <f>I34/H34</f>
        <v>271.064039408867</v>
      </c>
      <c r="O34" s="34">
        <f>SUM(O14:O33)</f>
        <v>203</v>
      </c>
      <c r="P34" s="31">
        <f>SUM(P14:P33)</f>
        <v>122388</v>
      </c>
      <c r="Q34" s="31">
        <v>348995</v>
      </c>
      <c r="R34" s="31">
        <f>SUM(R14:R33)</f>
        <v>24811</v>
      </c>
      <c r="S34" s="31">
        <v>70166</v>
      </c>
      <c r="T34" s="68">
        <f>(P34/Q34*100)-100</f>
        <v>-64.93130274072695</v>
      </c>
      <c r="U34" s="31">
        <f>SUM(U14:U33)</f>
        <v>1020636</v>
      </c>
      <c r="V34" s="86">
        <f>P34/O34</f>
        <v>602.8965517241379</v>
      </c>
      <c r="W34" s="88">
        <f>SUM(U34,P34)</f>
        <v>1143024</v>
      </c>
      <c r="X34" s="87">
        <f>SUM(X14:X33)</f>
        <v>198863</v>
      </c>
      <c r="Y34" s="35">
        <f>SUM(Y14:Y33)</f>
        <v>223674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26 - Jul</v>
      </c>
      <c r="L4" s="20"/>
      <c r="M4" s="62" t="str">
        <f>'WEEKLY COMPETITIVE REPORT'!M4</f>
        <v>28 -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0.7679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25 - Jul</v>
      </c>
      <c r="L5" s="7"/>
      <c r="M5" s="63" t="str">
        <f>'WEEKLY COMPETITIVE REPORT'!M5</f>
        <v>31 -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41487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GROWN UPS 2</v>
      </c>
      <c r="D14" s="4" t="str">
        <f>'WEEKLY COMPETITIVE REPORT'!D14</f>
        <v>ODRASLI 2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24387.290011720273</v>
      </c>
      <c r="J14" s="14">
        <f>'WEEKLY COMPETITIVE REPORT'!J14/Y4</f>
        <v>0</v>
      </c>
      <c r="K14" s="22">
        <f>'WEEKLY COMPETITIVE REPORT'!K14</f>
        <v>3383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2217.0263647018432</v>
      </c>
      <c r="O14" s="37">
        <f>'WEEKLY COMPETITIVE REPORT'!O14</f>
        <v>11</v>
      </c>
      <c r="P14" s="14">
        <f>'WEEKLY COMPETITIVE REPORT'!P14/Y4</f>
        <v>54195.858835785904</v>
      </c>
      <c r="Q14" s="14">
        <f>'WEEKLY COMPETITIVE REPORT'!Q14/Y4</f>
        <v>0</v>
      </c>
      <c r="R14" s="22">
        <f>'WEEKLY COMPETITIVE REPORT'!R14</f>
        <v>8683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1751.5301471545774</v>
      </c>
      <c r="V14" s="14">
        <f aca="true" t="shared" si="1" ref="V14:V20">P14/O14</f>
        <v>4926.896257798719</v>
      </c>
      <c r="W14" s="25">
        <f aca="true" t="shared" si="2" ref="W14:W20">P14+U14</f>
        <v>55947.38898294048</v>
      </c>
      <c r="X14" s="22">
        <f>'WEEKLY COMPETITIVE REPORT'!X14</f>
        <v>248</v>
      </c>
      <c r="Y14" s="56">
        <f>'WEEKLY COMPETITIVE REPORT'!Y14</f>
        <v>8931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WOLVERINE</v>
      </c>
      <c r="D15" s="4" t="str">
        <f>'WEEKLY COMPETITIVE REPORT'!D15</f>
        <v>WOLVERINE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11</v>
      </c>
      <c r="I15" s="14">
        <f>'WEEKLY COMPETITIVE REPORT'!I15/Y4</f>
        <v>12212.527672874072</v>
      </c>
      <c r="J15" s="14">
        <f>'WEEKLY COMPETITIVE REPORT'!J15/Y4</f>
        <v>0</v>
      </c>
      <c r="K15" s="22">
        <f>'WEEKLY COMPETITIVE REPORT'!K15</f>
        <v>1634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1110.2297884430975</v>
      </c>
      <c r="O15" s="37">
        <f>'WEEKLY COMPETITIVE REPORT'!O15</f>
        <v>11</v>
      </c>
      <c r="P15" s="14">
        <f>'WEEKLY COMPETITIVE REPORT'!P15/Y4</f>
        <v>27288.709467378565</v>
      </c>
      <c r="Q15" s="14">
        <f>'WEEKLY COMPETITIVE REPORT'!Q15/Y4</f>
        <v>0</v>
      </c>
      <c r="R15" s="22">
        <f>'WEEKLY COMPETITIVE REPORT'!R15</f>
        <v>4116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2480.7917697616876</v>
      </c>
      <c r="W15" s="25">
        <f t="shared" si="2"/>
        <v>27288.709467378565</v>
      </c>
      <c r="X15" s="22">
        <f>'WEEKLY COMPETITIVE REPORT'!X15</f>
        <v>0</v>
      </c>
      <c r="Y15" s="56">
        <f>'WEEKLY COMPETITIVE REPORT'!Y15</f>
        <v>4116</v>
      </c>
    </row>
    <row r="16" spans="1:25" ht="12.75">
      <c r="A16" s="50">
        <v>3</v>
      </c>
      <c r="B16" s="4">
        <f>'WEEKLY COMPETITIVE REPORT'!B16</f>
        <v>5</v>
      </c>
      <c r="C16" s="4" t="str">
        <f>'WEEKLY COMPETITIVE REPORT'!C16</f>
        <v>MONSTERS UNIVERSITY 3D</v>
      </c>
      <c r="D16" s="4" t="str">
        <f>'WEEKLY COMPETITIVE REPORT'!D16</f>
        <v>POŠASTI Z UNIVERZE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6</v>
      </c>
      <c r="H16" s="37">
        <f>'WEEKLY COMPETITIVE REPORT'!H16</f>
        <v>17</v>
      </c>
      <c r="I16" s="14">
        <f>'WEEKLY COMPETITIVE REPORT'!I16/Y4</f>
        <v>4762.338846203933</v>
      </c>
      <c r="J16" s="14">
        <f>'WEEKLY COMPETITIVE REPORT'!J16/Y4</f>
        <v>4998.046620653731</v>
      </c>
      <c r="K16" s="22">
        <f>'WEEKLY COMPETITIVE REPORT'!K16</f>
        <v>667</v>
      </c>
      <c r="L16" s="22">
        <f>'WEEKLY COMPETITIVE REPORT'!L16</f>
        <v>698</v>
      </c>
      <c r="M16" s="64">
        <f>'WEEKLY COMPETITIVE REPORT'!M16</f>
        <v>-4.715997915581028</v>
      </c>
      <c r="N16" s="14">
        <f t="shared" si="0"/>
        <v>280.13757918846665</v>
      </c>
      <c r="O16" s="37">
        <f>'WEEKLY COMPETITIVE REPORT'!O16</f>
        <v>17</v>
      </c>
      <c r="P16" s="14">
        <f>'WEEKLY COMPETITIVE REPORT'!P16/Y4</f>
        <v>10421.929938794114</v>
      </c>
      <c r="Q16" s="14">
        <f>'WEEKLY COMPETITIVE REPORT'!Q16/Y4</f>
        <v>12097.929417892954</v>
      </c>
      <c r="R16" s="22">
        <f>'WEEKLY COMPETITIVE REPORT'!R16</f>
        <v>1624</v>
      </c>
      <c r="S16" s="22">
        <f>'WEEKLY COMPETITIVE REPORT'!S16</f>
        <v>1871</v>
      </c>
      <c r="T16" s="64">
        <f>'WEEKLY COMPETITIVE REPORT'!T16</f>
        <v>-13.853606027987084</v>
      </c>
      <c r="U16" s="14">
        <f>'WEEKLY COMPETITIVE REPORT'!U16/Y4</f>
        <v>131545.77418934758</v>
      </c>
      <c r="V16" s="14">
        <f t="shared" si="1"/>
        <v>613.0547022820067</v>
      </c>
      <c r="W16" s="25">
        <f t="shared" si="2"/>
        <v>141967.7041281417</v>
      </c>
      <c r="X16" s="22">
        <f>'WEEKLY COMPETITIVE REPORT'!X16</f>
        <v>20443</v>
      </c>
      <c r="Y16" s="56">
        <f>'WEEKLY COMPETITIVE REPORT'!Y16</f>
        <v>22067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THE PURGE</v>
      </c>
      <c r="D17" s="4" t="str">
        <f>'WEEKLY COMPETITIVE REPORT'!D17</f>
        <v>OČIŠČENJE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8</v>
      </c>
      <c r="I17" s="14">
        <f>'WEEKLY COMPETITIVE REPORT'!I17/Y4</f>
        <v>4586.534705039719</v>
      </c>
      <c r="J17" s="14">
        <f>'WEEKLY COMPETITIVE REPORT'!J17/Y4</f>
        <v>0</v>
      </c>
      <c r="K17" s="22">
        <f>'WEEKLY COMPETITIVE REPORT'!K17</f>
        <v>640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573.3168381299648</v>
      </c>
      <c r="O17" s="37">
        <f>'WEEKLY COMPETITIVE REPORT'!O17</f>
        <v>8</v>
      </c>
      <c r="P17" s="14">
        <f>'WEEKLY COMPETITIVE REPORT'!P17/Y4</f>
        <v>10954.551373876806</v>
      </c>
      <c r="Q17" s="14">
        <f>'WEEKLY COMPETITIVE REPORT'!Q17/Y4</f>
        <v>0</v>
      </c>
      <c r="R17" s="22">
        <f>'WEEKLY COMPETITIVE REPORT'!R17</f>
        <v>1737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1369.3189217346007</v>
      </c>
      <c r="W17" s="25">
        <f t="shared" si="2"/>
        <v>10954.551373876806</v>
      </c>
      <c r="X17" s="22">
        <f>'WEEKLY COMPETITIVE REPORT'!X17</f>
        <v>210</v>
      </c>
      <c r="Y17" s="56">
        <f>'WEEKLY COMPETITIVE REPORT'!Y17</f>
        <v>1947</v>
      </c>
    </row>
    <row r="18" spans="1:25" ht="13.5" customHeight="1">
      <c r="A18" s="50">
        <v>5</v>
      </c>
      <c r="B18" s="4">
        <f>'WEEKLY COMPETITIVE REPORT'!B18</f>
        <v>1</v>
      </c>
      <c r="C18" s="4" t="str">
        <f>'WEEKLY COMPETITIVE REPORT'!C18</f>
        <v>HEAT</v>
      </c>
      <c r="D18" s="4" t="str">
        <f>'WEEKLY COMPETITIVE REPORT'!D18</f>
        <v>DRZNI PAR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9</v>
      </c>
      <c r="I18" s="14">
        <f>'WEEKLY COMPETITIVE REPORT'!I18/Y4</f>
        <v>4156.791248860529</v>
      </c>
      <c r="J18" s="14">
        <f>'WEEKLY COMPETITIVE REPORT'!J18/Y4</f>
        <v>9794.244042192993</v>
      </c>
      <c r="K18" s="22">
        <f>'WEEKLY COMPETITIVE REPORT'!K18</f>
        <v>578</v>
      </c>
      <c r="L18" s="22">
        <f>'WEEKLY COMPETITIVE REPORT'!L18</f>
        <v>1357</v>
      </c>
      <c r="M18" s="64">
        <f>'WEEKLY COMPETITIVE REPORT'!M18</f>
        <v>-57.55883526126845</v>
      </c>
      <c r="N18" s="14">
        <f t="shared" si="0"/>
        <v>461.8656943178365</v>
      </c>
      <c r="O18" s="37">
        <f>'WEEKLY COMPETITIVE REPORT'!O18</f>
        <v>9</v>
      </c>
      <c r="P18" s="14">
        <f>'WEEKLY COMPETITIVE REPORT'!P18/Y4</f>
        <v>9901.028779789034</v>
      </c>
      <c r="Q18" s="14">
        <f>'WEEKLY COMPETITIVE REPORT'!Q18/Y4</f>
        <v>20780.049485610103</v>
      </c>
      <c r="R18" s="22">
        <f>'WEEKLY COMPETITIVE REPORT'!R18</f>
        <v>1581</v>
      </c>
      <c r="S18" s="22">
        <f>'WEEKLY COMPETITIVE REPORT'!S18</f>
        <v>3255</v>
      </c>
      <c r="T18" s="64">
        <f>'WEEKLY COMPETITIVE REPORT'!T18</f>
        <v>-52.35319922291157</v>
      </c>
      <c r="U18" s="14">
        <f>'WEEKLY COMPETITIVE REPORT'!U18/Y4</f>
        <v>50063.81039197812</v>
      </c>
      <c r="V18" s="14">
        <f t="shared" si="1"/>
        <v>1100.1143088654483</v>
      </c>
      <c r="W18" s="25">
        <f t="shared" si="2"/>
        <v>59964.839171767155</v>
      </c>
      <c r="X18" s="22">
        <f>'WEEKLY COMPETITIVE REPORT'!X18</f>
        <v>7795</v>
      </c>
      <c r="Y18" s="56">
        <f>'WEEKLY COMPETITIVE REPORT'!Y18</f>
        <v>9376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PACIFIC RIM</v>
      </c>
      <c r="D19" s="4" t="str">
        <f>'WEEKLY COMPETITIVE REPORT'!D19</f>
        <v>OGNJENI OBROČ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17</v>
      </c>
      <c r="I19" s="14">
        <f>'WEEKLY COMPETITIVE REPORT'!I19/Y4</f>
        <v>3704.9094934236227</v>
      </c>
      <c r="J19" s="14">
        <f>'WEEKLY COMPETITIVE REPORT'!J19/Y4</f>
        <v>7654.642531579632</v>
      </c>
      <c r="K19" s="22">
        <f>'WEEKLY COMPETITIVE REPORT'!K19</f>
        <v>448</v>
      </c>
      <c r="L19" s="22">
        <f>'WEEKLY COMPETITIVE REPORT'!L19</f>
        <v>908</v>
      </c>
      <c r="M19" s="64">
        <f>'WEEKLY COMPETITIVE REPORT'!M19</f>
        <v>-51.59918339571283</v>
      </c>
      <c r="N19" s="14">
        <f t="shared" si="0"/>
        <v>217.93585255433075</v>
      </c>
      <c r="O19" s="37">
        <f>'WEEKLY COMPETITIVE REPORT'!O19</f>
        <v>17</v>
      </c>
      <c r="P19" s="14">
        <f>'WEEKLY COMPETITIVE REPORT'!P19/Y4</f>
        <v>7102.487303034249</v>
      </c>
      <c r="Q19" s="14">
        <f>'WEEKLY COMPETITIVE REPORT'!Q19/Y4</f>
        <v>15701.263185310587</v>
      </c>
      <c r="R19" s="22">
        <f>'WEEKLY COMPETITIVE REPORT'!R19</f>
        <v>934</v>
      </c>
      <c r="S19" s="22">
        <f>'WEEKLY COMPETITIVE REPORT'!S19</f>
        <v>2069</v>
      </c>
      <c r="T19" s="64">
        <f>'WEEKLY COMPETITIVE REPORT'!T19</f>
        <v>-54.76486688230903</v>
      </c>
      <c r="U19" s="14">
        <f>'WEEKLY COMPETITIVE REPORT'!U19/Y4</f>
        <v>45854.929027217084</v>
      </c>
      <c r="V19" s="14">
        <f t="shared" si="1"/>
        <v>417.7933707667205</v>
      </c>
      <c r="W19" s="25">
        <f t="shared" si="2"/>
        <v>52957.41633025133</v>
      </c>
      <c r="X19" s="22">
        <f>'WEEKLY COMPETITIVE REPORT'!X19</f>
        <v>6157</v>
      </c>
      <c r="Y19" s="56">
        <f>'WEEKLY COMPETITIVE REPORT'!Y19</f>
        <v>7091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WHITE HOUSE DOWN</v>
      </c>
      <c r="D20" s="4" t="str">
        <f>'WEEKLY COMPETITIVE REPORT'!D20</f>
        <v>NAPAD NA BELO HIŠO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3128.011459825498</v>
      </c>
      <c r="J20" s="14">
        <f>'WEEKLY COMPETITIVE REPORT'!J20/Y4</f>
        <v>9359.291574423753</v>
      </c>
      <c r="K20" s="22">
        <f>'WEEKLY COMPETITIVE REPORT'!K20</f>
        <v>407</v>
      </c>
      <c r="L20" s="22">
        <f>'WEEKLY COMPETITIVE REPORT'!L20</f>
        <v>1274</v>
      </c>
      <c r="M20" s="64">
        <f>'WEEKLY COMPETITIVE REPORT'!M20</f>
        <v>-66.57854459440657</v>
      </c>
      <c r="N20" s="14">
        <f t="shared" si="0"/>
        <v>312.8011459825498</v>
      </c>
      <c r="O20" s="37">
        <f>'WEEKLY COMPETITIVE REPORT'!O20</f>
        <v>10</v>
      </c>
      <c r="P20" s="14">
        <f>'WEEKLY COMPETITIVE REPORT'!P20/Y4</f>
        <v>6189.608021877849</v>
      </c>
      <c r="Q20" s="14">
        <f>'WEEKLY COMPETITIVE REPORT'!Q20/Y4</f>
        <v>15586.664930329469</v>
      </c>
      <c r="R20" s="22">
        <f>'WEEKLY COMPETITIVE REPORT'!R20</f>
        <v>939</v>
      </c>
      <c r="S20" s="22">
        <f>'WEEKLY COMPETITIVE REPORT'!S20</f>
        <v>2401</v>
      </c>
      <c r="T20" s="64">
        <f>'WEEKLY COMPETITIVE REPORT'!T20</f>
        <v>-60.289080123652774</v>
      </c>
      <c r="U20" s="14">
        <f>'WEEKLY COMPETITIVE REPORT'!U20/Y4</f>
        <v>16650.605547597344</v>
      </c>
      <c r="V20" s="14">
        <f t="shared" si="1"/>
        <v>618.9608021877849</v>
      </c>
      <c r="W20" s="25">
        <f t="shared" si="2"/>
        <v>22840.213569475192</v>
      </c>
      <c r="X20" s="22">
        <f>'WEEKLY COMPETITIVE REPORT'!X20</f>
        <v>2543</v>
      </c>
      <c r="Y20" s="56">
        <f>'WEEKLY COMPETITIVE REPORT'!Y20</f>
        <v>3482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LONE RANGER</v>
      </c>
      <c r="D21" s="4" t="str">
        <f>'WEEKLY COMPETITIVE REPORT'!D21</f>
        <v>OSAMLJENI JEZDEC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4</v>
      </c>
      <c r="H21" s="37">
        <f>'WEEKLY COMPETITIVE REPORT'!H21</f>
        <v>17</v>
      </c>
      <c r="I21" s="14">
        <f>'WEEKLY COMPETITIVE REPORT'!I21/Y4</f>
        <v>2833.7023049876284</v>
      </c>
      <c r="J21" s="14">
        <f>'WEEKLY COMPETITIVE REPORT'!J21/Y4</f>
        <v>6489.126188305769</v>
      </c>
      <c r="K21" s="22">
        <f>'WEEKLY COMPETITIVE REPORT'!K21</f>
        <v>375</v>
      </c>
      <c r="L21" s="22">
        <f>'WEEKLY COMPETITIVE REPORT'!L21</f>
        <v>875</v>
      </c>
      <c r="M21" s="64">
        <f>'WEEKLY COMPETITIVE REPORT'!M21</f>
        <v>-56.331527192454345</v>
      </c>
      <c r="N21" s="14">
        <f aca="true" t="shared" si="3" ref="N21:N33">I21/H21</f>
        <v>166.6883708816252</v>
      </c>
      <c r="O21" s="37">
        <f>'WEEKLY COMPETITIVE REPORT'!O21</f>
        <v>17</v>
      </c>
      <c r="P21" s="14">
        <f>'WEEKLY COMPETITIVE REPORT'!P21/Y4</f>
        <v>6891.522333637192</v>
      </c>
      <c r="Q21" s="14">
        <f>'WEEKLY COMPETITIVE REPORT'!Q21/Y4</f>
        <v>13948.430785258497</v>
      </c>
      <c r="R21" s="22">
        <f>'WEEKLY COMPETITIVE REPORT'!R21</f>
        <v>1037</v>
      </c>
      <c r="S21" s="22">
        <f>'WEEKLY COMPETITIVE REPORT'!S21</f>
        <v>2113</v>
      </c>
      <c r="T21" s="64">
        <f>'WEEKLY COMPETITIVE REPORT'!T21</f>
        <v>-50.59284847353188</v>
      </c>
      <c r="U21" s="14">
        <f>'WEEKLY COMPETITIVE REPORT'!U21/Y4</f>
        <v>68146.89412683943</v>
      </c>
      <c r="V21" s="14">
        <f aca="true" t="shared" si="4" ref="V21:V33">P21/O21</f>
        <v>405.3836666845407</v>
      </c>
      <c r="W21" s="25">
        <f aca="true" t="shared" si="5" ref="W21:W33">P21+U21</f>
        <v>75038.41646047661</v>
      </c>
      <c r="X21" s="22">
        <f>'WEEKLY COMPETITIVE REPORT'!X21</f>
        <v>10294</v>
      </c>
      <c r="Y21" s="56">
        <f>'WEEKLY COMPETITIVE REPORT'!Y21</f>
        <v>11331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WORLD WAR Z</v>
      </c>
      <c r="D22" s="4" t="str">
        <f>'WEEKLY COMPETITIVE REPORT'!D22</f>
        <v>SVETOVNA VOJNA Z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6</v>
      </c>
      <c r="H22" s="37">
        <f>'WEEKLY COMPETITIVE REPORT'!H22</f>
        <v>17</v>
      </c>
      <c r="I22" s="14">
        <f>'WEEKLY COMPETITIVE REPORT'!I22/Y4</f>
        <v>2164.3443156661024</v>
      </c>
      <c r="J22" s="14">
        <f>'WEEKLY COMPETITIVE REPORT'!J22/Y4</f>
        <v>4271.389503841646</v>
      </c>
      <c r="K22" s="22">
        <f>'WEEKLY COMPETITIVE REPORT'!K22</f>
        <v>306</v>
      </c>
      <c r="L22" s="22">
        <f>'WEEKLY COMPETITIVE REPORT'!L22</f>
        <v>644</v>
      </c>
      <c r="M22" s="64">
        <f>'WEEKLY COMPETITIVE REPORT'!M22</f>
        <v>-49.329268292682926</v>
      </c>
      <c r="N22" s="14">
        <f t="shared" si="3"/>
        <v>127.31437150977072</v>
      </c>
      <c r="O22" s="37">
        <f>'WEEKLY COMPETITIVE REPORT'!O22</f>
        <v>17</v>
      </c>
      <c r="P22" s="14">
        <f>'WEEKLY COMPETITIVE REPORT'!P22/Y4</f>
        <v>5009.766896731345</v>
      </c>
      <c r="Q22" s="14">
        <f>'WEEKLY COMPETITIVE REPORT'!Q22/Y4</f>
        <v>8244.563094152883</v>
      </c>
      <c r="R22" s="22">
        <f>'WEEKLY COMPETITIVE REPORT'!R22</f>
        <v>807</v>
      </c>
      <c r="S22" s="22">
        <f>'WEEKLY COMPETITIVE REPORT'!S22</f>
        <v>1340</v>
      </c>
      <c r="T22" s="64">
        <f>'WEEKLY COMPETITIVE REPORT'!T22</f>
        <v>-39.23550781867004</v>
      </c>
      <c r="U22" s="14">
        <f>'WEEKLY COMPETITIVE REPORT'!U22/Y4</f>
        <v>146520.38025784606</v>
      </c>
      <c r="V22" s="14">
        <f t="shared" si="4"/>
        <v>294.69217039596145</v>
      </c>
      <c r="W22" s="25">
        <f t="shared" si="5"/>
        <v>151530.1471545774</v>
      </c>
      <c r="X22" s="22">
        <f>'WEEKLY COMPETITIVE REPORT'!X22</f>
        <v>21779</v>
      </c>
      <c r="Y22" s="56">
        <f>'WEEKLY COMPETITIVE REPORT'!Y22</f>
        <v>22586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LAS AVENTURAS DE TADEO JONES</v>
      </c>
      <c r="D23" s="4" t="str">
        <f>'WEEKLY COMPETITIVE REPORT'!D23</f>
        <v>TAD JONES IN ISKANJE IZGUBLJENEGA MESTA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1979.4244042192993</v>
      </c>
      <c r="J23" s="14">
        <f>'WEEKLY COMPETITIVE REPORT'!J23/Y4</f>
        <v>2939.184789686157</v>
      </c>
      <c r="K23" s="22">
        <f>'WEEKLY COMPETITIVE REPORT'!K23</f>
        <v>303</v>
      </c>
      <c r="L23" s="22">
        <f>'WEEKLY COMPETITIVE REPORT'!L23</f>
        <v>429</v>
      </c>
      <c r="M23" s="64">
        <f>'WEEKLY COMPETITIVE REPORT'!M23</f>
        <v>-32.65396544085068</v>
      </c>
      <c r="N23" s="14">
        <f t="shared" si="3"/>
        <v>219.93604491325547</v>
      </c>
      <c r="O23" s="37">
        <f>'WEEKLY COMPETITIVE REPORT'!O23</f>
        <v>9</v>
      </c>
      <c r="P23" s="14">
        <f>'WEEKLY COMPETITIVE REPORT'!P23/Y4</f>
        <v>4690.7149368407345</v>
      </c>
      <c r="Q23" s="14">
        <f>'WEEKLY COMPETITIVE REPORT'!Q23/Y4</f>
        <v>6530.798281026175</v>
      </c>
      <c r="R23" s="22">
        <f>'WEEKLY COMPETITIVE REPORT'!R23</f>
        <v>785</v>
      </c>
      <c r="S23" s="22">
        <f>'WEEKLY COMPETITIVE REPORT'!S23</f>
        <v>1069</v>
      </c>
      <c r="T23" s="64">
        <f>'WEEKLY COMPETITIVE REPORT'!T23</f>
        <v>-28.175473579262217</v>
      </c>
      <c r="U23" s="14">
        <f>'WEEKLY COMPETITIVE REPORT'!U23/Y4</f>
        <v>6530.798281026175</v>
      </c>
      <c r="V23" s="14">
        <f t="shared" si="4"/>
        <v>521.1905485378594</v>
      </c>
      <c r="W23" s="25">
        <f t="shared" si="5"/>
        <v>11221.513217866908</v>
      </c>
      <c r="X23" s="22">
        <f>'WEEKLY COMPETITIVE REPORT'!X23</f>
        <v>1069</v>
      </c>
      <c r="Y23" s="56">
        <f>'WEEKLY COMPETITIVE REPORT'!Y23</f>
        <v>1854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INTERNSHIP</v>
      </c>
      <c r="D24" s="4" t="str">
        <f>'WEEKLY COMPETITIVE REPORT'!D24</f>
        <v>PRIPRAVNIKA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5</v>
      </c>
      <c r="H24" s="37">
        <f>'WEEKLY COMPETITIVE REPORT'!H24</f>
        <v>11</v>
      </c>
      <c r="I24" s="14">
        <f>'WEEKLY COMPETITIVE REPORT'!I24/Y4</f>
        <v>1942.9613230889438</v>
      </c>
      <c r="J24" s="14">
        <f>'WEEKLY COMPETITIVE REPORT'!J24/Y4</f>
        <v>4412.032816773017</v>
      </c>
      <c r="K24" s="22">
        <f>'WEEKLY COMPETITIVE REPORT'!K24</f>
        <v>278</v>
      </c>
      <c r="L24" s="22">
        <f>'WEEKLY COMPETITIVE REPORT'!L24</f>
        <v>611</v>
      </c>
      <c r="M24" s="64">
        <f>'WEEKLY COMPETITIVE REPORT'!M24</f>
        <v>-55.96221959858323</v>
      </c>
      <c r="N24" s="14">
        <f t="shared" si="3"/>
        <v>176.63284755354036</v>
      </c>
      <c r="O24" s="37">
        <f>'WEEKLY COMPETITIVE REPORT'!O24</f>
        <v>11</v>
      </c>
      <c r="P24" s="14">
        <f>'WEEKLY COMPETITIVE REPORT'!P24/Y4</f>
        <v>4324.781872639666</v>
      </c>
      <c r="Q24" s="14">
        <f>'WEEKLY COMPETITIVE REPORT'!Q24/Y4</f>
        <v>8597.473629378825</v>
      </c>
      <c r="R24" s="22">
        <f>'WEEKLY COMPETITIVE REPORT'!R24</f>
        <v>684</v>
      </c>
      <c r="S24" s="22">
        <f>'WEEKLY COMPETITIVE REPORT'!S24</f>
        <v>1373</v>
      </c>
      <c r="T24" s="64">
        <f>'WEEKLY COMPETITIVE REPORT'!T24</f>
        <v>-49.697061496516206</v>
      </c>
      <c r="U24" s="14">
        <f>'WEEKLY COMPETITIVE REPORT'!U24/Y4</f>
        <v>90722.75035811955</v>
      </c>
      <c r="V24" s="14">
        <f t="shared" si="4"/>
        <v>393.16198842178784</v>
      </c>
      <c r="W24" s="25">
        <f t="shared" si="5"/>
        <v>95047.53223075921</v>
      </c>
      <c r="X24" s="22">
        <f>'WEEKLY COMPETITIVE REPORT'!X24</f>
        <v>14127</v>
      </c>
      <c r="Y24" s="56">
        <f>'WEEKLY COMPETITIVE REPORT'!Y24</f>
        <v>14811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NOW YOU SEE ME</v>
      </c>
      <c r="D25" s="4" t="str">
        <f>'WEEKLY COMPETITIVE REPORT'!D25</f>
        <v>MOJSTRI ILUZIJ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9</v>
      </c>
      <c r="I25" s="14">
        <f>'WEEKLY COMPETITIVE REPORT'!I25/Y4</f>
        <v>1627.816121890871</v>
      </c>
      <c r="J25" s="14">
        <f>'WEEKLY COMPETITIVE REPORT'!J25/Y4</f>
        <v>2427.399400963667</v>
      </c>
      <c r="K25" s="22">
        <f>'WEEKLY COMPETITIVE REPORT'!K25</f>
        <v>218</v>
      </c>
      <c r="L25" s="22">
        <f>'WEEKLY COMPETITIVE REPORT'!L25</f>
        <v>318</v>
      </c>
      <c r="M25" s="64">
        <f>'WEEKLY COMPETITIVE REPORT'!M25</f>
        <v>-32.93991416309014</v>
      </c>
      <c r="N25" s="14">
        <f t="shared" si="3"/>
        <v>180.86845798787456</v>
      </c>
      <c r="O25" s="37">
        <f>'WEEKLY COMPETITIVE REPORT'!O25</f>
        <v>9</v>
      </c>
      <c r="P25" s="14">
        <f>'WEEKLY COMPETITIVE REPORT'!P25/Y4</f>
        <v>4507.097278291444</v>
      </c>
      <c r="Q25" s="14">
        <f>'WEEKLY COMPETITIVE REPORT'!Q25/Y4</f>
        <v>5697.356426618049</v>
      </c>
      <c r="R25" s="22">
        <f>'WEEKLY COMPETITIVE REPORT'!R25</f>
        <v>644</v>
      </c>
      <c r="S25" s="22">
        <f>'WEEKLY COMPETITIVE REPORT'!S25</f>
        <v>814</v>
      </c>
      <c r="T25" s="64">
        <f>'WEEKLY COMPETITIVE REPORT'!T25</f>
        <v>-20.891428571428577</v>
      </c>
      <c r="U25" s="14">
        <f>'WEEKLY COMPETITIVE REPORT'!U25/Y4</f>
        <v>97567.39158744628</v>
      </c>
      <c r="V25" s="14">
        <f t="shared" si="4"/>
        <v>500.7885864768271</v>
      </c>
      <c r="W25" s="25">
        <f t="shared" si="5"/>
        <v>102074.48886573773</v>
      </c>
      <c r="X25" s="22">
        <f>'WEEKLY COMPETITIVE REPORT'!X25</f>
        <v>14408</v>
      </c>
      <c r="Y25" s="56">
        <f>'WEEKLY COMPETITIVE REPORT'!Y25</f>
        <v>15052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WINGS</v>
      </c>
      <c r="D26" s="4" t="str">
        <f>'WEEKLY COMPETITIVE REPORT'!D26</f>
        <v>KRILA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5</v>
      </c>
      <c r="H26" s="37">
        <f>'WEEKLY COMPETITIVE REPORT'!H26</f>
        <v>10</v>
      </c>
      <c r="I26" s="14">
        <f>'WEEKLY COMPETITIVE REPORT'!I26/Y4</f>
        <v>1303.5551504102095</v>
      </c>
      <c r="J26" s="14">
        <f>'WEEKLY COMPETITIVE REPORT'!J26/Y4</f>
        <v>1485.8705560619871</v>
      </c>
      <c r="K26" s="22">
        <f>'WEEKLY COMPETITIVE REPORT'!K26</f>
        <v>183</v>
      </c>
      <c r="L26" s="22">
        <f>'WEEKLY COMPETITIVE REPORT'!L26</f>
        <v>213</v>
      </c>
      <c r="M26" s="64">
        <f>'WEEKLY COMPETITIVE REPORT'!M26</f>
        <v>-12.269938650306742</v>
      </c>
      <c r="N26" s="14">
        <f t="shared" si="3"/>
        <v>130.35551504102096</v>
      </c>
      <c r="O26" s="37">
        <f>'WEEKLY COMPETITIVE REPORT'!O26</f>
        <v>10</v>
      </c>
      <c r="P26" s="14">
        <f>'WEEKLY COMPETITIVE REPORT'!P26/Y4</f>
        <v>2250.2930069019403</v>
      </c>
      <c r="Q26" s="14">
        <f>'WEEKLY COMPETITIVE REPORT'!Q26/Y4</f>
        <v>3393.671050918088</v>
      </c>
      <c r="R26" s="22">
        <f>'WEEKLY COMPETITIVE REPORT'!R26</f>
        <v>331</v>
      </c>
      <c r="S26" s="22">
        <f>'WEEKLY COMPETITIVE REPORT'!S26</f>
        <v>542</v>
      </c>
      <c r="T26" s="64">
        <f>'WEEKLY COMPETITIVE REPORT'!T26</f>
        <v>-33.69148119723715</v>
      </c>
      <c r="U26" s="14">
        <f>'WEEKLY COMPETITIVE REPORT'!U26/Y4</f>
        <v>30467.508790207055</v>
      </c>
      <c r="V26" s="14">
        <f t="shared" si="4"/>
        <v>225.02930069019402</v>
      </c>
      <c r="W26" s="25">
        <f t="shared" si="5"/>
        <v>32717.801797108994</v>
      </c>
      <c r="X26" s="22">
        <f>'WEEKLY COMPETITIVE REPORT'!X26</f>
        <v>4925</v>
      </c>
      <c r="Y26" s="56">
        <f>'WEEKLY COMPETITIVE REPORT'!Y26</f>
        <v>5256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EPIC</v>
      </c>
      <c r="D27" s="4" t="str">
        <f>'WEEKLY COMPETITIVE REPORT'!D27</f>
        <v>SKRIVNOSTNI VARUHI GOZDA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18</v>
      </c>
      <c r="I27" s="14">
        <f>'WEEKLY COMPETITIVE REPORT'!I27/Y4</f>
        <v>1226.7222294569606</v>
      </c>
      <c r="J27" s="14">
        <f>'WEEKLY COMPETITIVE REPORT'!J27/Y17</f>
        <v>0.5053929121725732</v>
      </c>
      <c r="K27" s="22">
        <f>'WEEKLY COMPETITIVE REPORT'!K27</f>
        <v>197</v>
      </c>
      <c r="L27" s="22">
        <f>'WEEKLY COMPETITIVE REPORT'!L27</f>
        <v>212</v>
      </c>
      <c r="M27" s="64">
        <f>'WEEKLY COMPETITIVE REPORT'!M27</f>
        <v>-4.268292682926827</v>
      </c>
      <c r="N27" s="14">
        <f t="shared" si="3"/>
        <v>68.15123496983114</v>
      </c>
      <c r="O27" s="37">
        <f>'WEEKLY COMPETITIVE REPORT'!O27</f>
        <v>18</v>
      </c>
      <c r="P27" s="14">
        <f>'WEEKLY COMPETITIVE REPORT'!P27/Y4</f>
        <v>2359.6822502930067</v>
      </c>
      <c r="Q27" s="14">
        <f>'WEEKLY COMPETITIVE REPORT'!Q27/Y17</f>
        <v>0.8505392912172574</v>
      </c>
      <c r="R27" s="22">
        <f>'WEEKLY COMPETITIVE REPORT'!R27</f>
        <v>392</v>
      </c>
      <c r="S27" s="22">
        <f>'WEEKLY COMPETITIVE REPORT'!S27</f>
        <v>364</v>
      </c>
      <c r="T27" s="64">
        <f>'WEEKLY COMPETITIVE REPORT'!T27</f>
        <v>9.420289855072468</v>
      </c>
      <c r="U27" s="14">
        <f>'WEEKLY COMPETITIVE REPORT'!U27/Y17</f>
        <v>57.53004622496148</v>
      </c>
      <c r="V27" s="14">
        <f t="shared" si="4"/>
        <v>131.0934583496115</v>
      </c>
      <c r="W27" s="25">
        <f t="shared" si="5"/>
        <v>2417.2122965179683</v>
      </c>
      <c r="X27" s="22">
        <f>'WEEKLY COMPETITIVE REPORT'!X27</f>
        <v>21495</v>
      </c>
      <c r="Y27" s="56">
        <f>'WEEKLY COMPETITIVE REPORT'!Y27</f>
        <v>21887</v>
      </c>
    </row>
    <row r="28" spans="1:25" ht="12.75">
      <c r="A28" s="50">
        <v>15</v>
      </c>
      <c r="B28" s="4">
        <f>'WEEKLY COMPETITIVE REPORT'!B28</f>
        <v>9</v>
      </c>
      <c r="C28" s="4" t="str">
        <f>'WEEKLY COMPETITIVE REPORT'!C28</f>
        <v>THE WORLD'S END</v>
      </c>
      <c r="D28" s="4" t="str">
        <f>'WEEKLY COMPETITIVE REPORT'!D28</f>
        <v>PR'KONC SVETA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2</v>
      </c>
      <c r="H28" s="37">
        <f>'WEEKLY COMPETITIVE REPORT'!H28</f>
        <v>9</v>
      </c>
      <c r="I28" s="14">
        <f>'WEEKLY COMPETITIVE REPORT'!I28/Y4</f>
        <v>800.8855319703086</v>
      </c>
      <c r="J28" s="14">
        <f>'WEEKLY COMPETITIVE REPORT'!J28/Y17</f>
        <v>1.152542372881356</v>
      </c>
      <c r="K28" s="22">
        <f>'WEEKLY COMPETITIVE REPORT'!K28</f>
        <v>114</v>
      </c>
      <c r="L28" s="22">
        <f>'WEEKLY COMPETITIVE REPORT'!L28</f>
        <v>405</v>
      </c>
      <c r="M28" s="64">
        <f>'WEEKLY COMPETITIVE REPORT'!M28</f>
        <v>-72.59358288770053</v>
      </c>
      <c r="N28" s="14">
        <f t="shared" si="3"/>
        <v>88.98728133003429</v>
      </c>
      <c r="O28" s="37">
        <f>'WEEKLY COMPETITIVE REPORT'!O28</f>
        <v>9</v>
      </c>
      <c r="P28" s="14">
        <f>'WEEKLY COMPETITIVE REPORT'!P28/Y4</f>
        <v>1721.5783305117852</v>
      </c>
      <c r="Q28" s="14">
        <f>'WEEKLY COMPETITIVE REPORT'!Q28/Y17</f>
        <v>2.2552645095017976</v>
      </c>
      <c r="R28" s="22">
        <f>'WEEKLY COMPETITIVE REPORT'!R28</f>
        <v>276</v>
      </c>
      <c r="S28" s="22">
        <f>'WEEKLY COMPETITIVE REPORT'!S28</f>
        <v>904</v>
      </c>
      <c r="T28" s="64">
        <f>'WEEKLY COMPETITIVE REPORT'!T28</f>
        <v>-69.89296287861535</v>
      </c>
      <c r="U28" s="14">
        <f>'WEEKLY COMPETITIVE REPORT'!U28/Y17</f>
        <v>2.2552645095017976</v>
      </c>
      <c r="V28" s="14">
        <f t="shared" si="4"/>
        <v>191.28648116797615</v>
      </c>
      <c r="W28" s="25">
        <f t="shared" si="5"/>
        <v>1723.833595021287</v>
      </c>
      <c r="X28" s="22">
        <f>'WEEKLY COMPETITIVE REPORT'!X28</f>
        <v>931</v>
      </c>
      <c r="Y28" s="56">
        <f>'WEEKLY COMPETITIVE REPORT'!Y28</f>
        <v>1207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SVEĆENIKOVA DJECA</v>
      </c>
      <c r="D29" s="4" t="str">
        <f>'WEEKLY COMPETITIVE REPORT'!D29</f>
        <v>DUHOVNIKOVI OTROCI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3</v>
      </c>
      <c r="H29" s="37">
        <f>'WEEKLY COMPETITIVE REPORT'!H29</f>
        <v>9</v>
      </c>
      <c r="I29" s="14">
        <f>'WEEKLY COMPETITIVE REPORT'!I29/Y4</f>
        <v>580.8047922906628</v>
      </c>
      <c r="J29" s="14">
        <f>'WEEKLY COMPETITIVE REPORT'!J29/Y17</f>
        <v>0.613251155624037</v>
      </c>
      <c r="K29" s="22">
        <f>'WEEKLY COMPETITIVE REPORT'!K29</f>
        <v>77</v>
      </c>
      <c r="L29" s="22">
        <f>'WEEKLY COMPETITIVE REPORT'!L29</f>
        <v>211</v>
      </c>
      <c r="M29" s="64">
        <f>'WEEKLY COMPETITIVE REPORT'!M29</f>
        <v>-62.6465661641541</v>
      </c>
      <c r="N29" s="14">
        <f t="shared" si="3"/>
        <v>64.53386581007365</v>
      </c>
      <c r="O29" s="37">
        <f>'WEEKLY COMPETITIVE REPORT'!O29</f>
        <v>9</v>
      </c>
      <c r="P29" s="14">
        <f>'WEEKLY COMPETITIVE REPORT'!P29/Y4</f>
        <v>1221.5132178669096</v>
      </c>
      <c r="Q29" s="14">
        <f>'WEEKLY COMPETITIVE REPORT'!Q29/Y17</f>
        <v>1.6368772470467385</v>
      </c>
      <c r="R29" s="22">
        <f>'WEEKLY COMPETITIVE REPORT'!R29</f>
        <v>184</v>
      </c>
      <c r="S29" s="22">
        <f>'WEEKLY COMPETITIVE REPORT'!S29</f>
        <v>643</v>
      </c>
      <c r="T29" s="64">
        <f>'WEEKLY COMPETITIVE REPORT'!T29</f>
        <v>-70.5679322246627</v>
      </c>
      <c r="U29" s="14">
        <f>'WEEKLY COMPETITIVE REPORT'!U29/Y4</f>
        <v>8633.93671050918</v>
      </c>
      <c r="V29" s="14">
        <f t="shared" si="4"/>
        <v>135.72369087410107</v>
      </c>
      <c r="W29" s="25">
        <f t="shared" si="5"/>
        <v>9855.44992837609</v>
      </c>
      <c r="X29" s="22">
        <f>'WEEKLY COMPETITIVE REPORT'!X29</f>
        <v>1368</v>
      </c>
      <c r="Y29" s="56">
        <f>'WEEKLY COMPETITIVE REPORT'!Y29</f>
        <v>1552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FAST AND FURIOUS 6</v>
      </c>
      <c r="D30" s="4" t="str">
        <f>'WEEKLY COMPETITIVE REPORT'!D30</f>
        <v>HITRI IN DRZNI 6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10</v>
      </c>
      <c r="H30" s="37">
        <f>'WEEKLY COMPETITIVE REPORT'!H30</f>
        <v>11</v>
      </c>
      <c r="I30" s="14">
        <f>'WEEKLY COMPETITIVE REPORT'!I30/Y4</f>
        <v>259.1483266050267</v>
      </c>
      <c r="J30" s="14">
        <f>'WEEKLY COMPETITIVE REPORT'!J30/Y17</f>
        <v>0.3615819209039548</v>
      </c>
      <c r="K30" s="22">
        <f>'WEEKLY COMPETITIVE REPORT'!K30</f>
        <v>36</v>
      </c>
      <c r="L30" s="22">
        <f>'WEEKLY COMPETITIVE REPORT'!L30</f>
        <v>180</v>
      </c>
      <c r="M30" s="64">
        <f>'WEEKLY COMPETITIVE REPORT'!M30</f>
        <v>-71.73295454545455</v>
      </c>
      <c r="N30" s="14">
        <f t="shared" si="3"/>
        <v>23.558938782275153</v>
      </c>
      <c r="O30" s="37">
        <f>'WEEKLY COMPETITIVE REPORT'!O30</f>
        <v>11</v>
      </c>
      <c r="P30" s="14">
        <f>'WEEKLY COMPETITIVE REPORT'!P30/Y4</f>
        <v>349.0037765334028</v>
      </c>
      <c r="Q30" s="14">
        <f>'WEEKLY COMPETITIVE REPORT'!Q30/Y17</f>
        <v>0.6076014381099127</v>
      </c>
      <c r="R30" s="22">
        <f>'WEEKLY COMPETITIVE REPORT'!R30</f>
        <v>57</v>
      </c>
      <c r="S30" s="22">
        <f>'WEEKLY COMPETITIVE REPORT'!S30</f>
        <v>284</v>
      </c>
      <c r="T30" s="64">
        <f>'WEEKLY COMPETITIVE REPORT'!T30</f>
        <v>-77.34573119188504</v>
      </c>
      <c r="U30" s="14">
        <f>'WEEKLY COMPETITIVE REPORT'!U30/Y4</f>
        <v>483085.0371142076</v>
      </c>
      <c r="V30" s="14">
        <f t="shared" si="4"/>
        <v>31.727616048491164</v>
      </c>
      <c r="W30" s="25">
        <f t="shared" si="5"/>
        <v>483434.040890741</v>
      </c>
      <c r="X30" s="22">
        <f>'WEEKLY COMPETITIVE REPORT'!X30</f>
        <v>71071</v>
      </c>
      <c r="Y30" s="56">
        <f>'WEEKLY COMPETITIVE REPORT'!Y30</f>
        <v>71128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203</v>
      </c>
      <c r="I34" s="32">
        <f>SUM(I14:I33)</f>
        <v>71657.76793853365</v>
      </c>
      <c r="J34" s="31">
        <f>SUM(J14:J33)</f>
        <v>53833.86079284392</v>
      </c>
      <c r="K34" s="31">
        <f>SUM(K14:K33)</f>
        <v>9844</v>
      </c>
      <c r="L34" s="31">
        <f>SUM(L14:L33)</f>
        <v>8335</v>
      </c>
      <c r="M34" s="64">
        <f>'WEEKLY COMPETITIVE REPORT'!M34</f>
        <v>-76.37760796771701</v>
      </c>
      <c r="N34" s="32">
        <f>I34/H34</f>
        <v>352.99393073169284</v>
      </c>
      <c r="O34" s="40">
        <f>'WEEKLY COMPETITIVE REPORT'!O34</f>
        <v>203</v>
      </c>
      <c r="P34" s="31">
        <f>SUM(P14:P33)</f>
        <v>159380.12762078395</v>
      </c>
      <c r="Q34" s="31">
        <f>SUM(Q14:Q33)</f>
        <v>110583.5505689815</v>
      </c>
      <c r="R34" s="31">
        <f>SUM(R14:R33)</f>
        <v>24811</v>
      </c>
      <c r="S34" s="31">
        <f>SUM(S14:S33)</f>
        <v>19042</v>
      </c>
      <c r="T34" s="65">
        <f>P34/Q34-100%</f>
        <v>0.4412643363387341</v>
      </c>
      <c r="U34" s="31">
        <f>SUM(U14:U33)</f>
        <v>1177601.1318402307</v>
      </c>
      <c r="V34" s="32">
        <f>P34/O34</f>
        <v>785.1237813831722</v>
      </c>
      <c r="W34" s="31">
        <f>SUM(W14:W33)</f>
        <v>1336981.2594610143</v>
      </c>
      <c r="X34" s="31">
        <f>SUM(X14:X33)</f>
        <v>198863</v>
      </c>
      <c r="Y34" s="35">
        <f>SUM(Y14:Y33)</f>
        <v>223674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2013-08-01T12:59:02Z</dcterms:modified>
  <cp:category/>
  <cp:version/>
  <cp:contentType/>
  <cp:contentStatus/>
</cp:coreProperties>
</file>