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1125" windowWidth="23310" windowHeight="1095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<sst xmlns="http://schemas.openxmlformats.org/spreadsheetml/2006/main" count="259" uniqueCount="96">
  <si>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</si>
  <si>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</si>
  <si>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</si>
  <si>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</si>
  <si>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</si>
  <si>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</si>
  <si>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</si>
  <si>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</si>
  <si>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</si>
  <si>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</si>
  <si>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</si>
  <si>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</si>
  <si>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</si>
  <si>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</si>
  <si>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</si>
  <si>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</si>
  <si>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</si>
  <si>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</si>
  <si>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</si>
  <si>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</si>
  <si>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</si>
  <si>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</si>
  <si>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</si>
  <si>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</si>
  <si>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</si>
  <si>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</si>
  <si>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</si>
  <si>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</si>
  <si>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</si>
  <si>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</si>
  <si>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</si>
  <si>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</si>
  <si>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</si>
  <si>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</si>
  <si>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</si>
  <si>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</si>
  <si>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</si>
  <si>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</si>
  <si>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</si>
  <si>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</si>
  <si>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</si>
  <si>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</si>
  <si>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</si>
  <si>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</si>
  <si>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</si>
  <si>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</si>
  <si>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</si>
  <si>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CF</t>
  </si>
  <si>
    <t>FOX</t>
  </si>
  <si>
    <t>UNI</t>
  </si>
  <si>
    <t>New</t>
  </si>
  <si>
    <t>BVI</t>
  </si>
  <si>
    <t>CENEX</t>
  </si>
  <si>
    <t>SONY</t>
  </si>
  <si>
    <t>NOW YOU SEE ME</t>
  </si>
  <si>
    <t>MOJSTRI ILUZIJ</t>
  </si>
  <si>
    <t>POŠASTI Z UNIVERZE 3D</t>
  </si>
  <si>
    <t>MONSTERS UNIVERSITY 3D</t>
  </si>
  <si>
    <t>LONE RANGER</t>
  </si>
  <si>
    <t>OSAMLJENI JEZDEC</t>
  </si>
  <si>
    <t>HEAT</t>
  </si>
  <si>
    <t>DRZNI PAR</t>
  </si>
  <si>
    <t>WHITE HOUSE DOWN</t>
  </si>
  <si>
    <t>NAPAD NA BELO HIŠO</t>
  </si>
  <si>
    <t>THE PURGE</t>
  </si>
  <si>
    <t>OČIŠČENJE</t>
  </si>
  <si>
    <t>GROWN UPS 2</t>
  </si>
  <si>
    <t>ODRASLI 2</t>
  </si>
  <si>
    <t>THE SMURFS 2 3D</t>
  </si>
  <si>
    <t>ZAKON MOLKA</t>
  </si>
  <si>
    <t>Fivia</t>
  </si>
  <si>
    <t>BYZANTIUM</t>
  </si>
  <si>
    <t>Cinemania</t>
  </si>
  <si>
    <t>SMRKCI 2 3D</t>
  </si>
  <si>
    <t>THE COMPANY YOU KEEP</t>
  </si>
  <si>
    <t>BLING RING</t>
  </si>
  <si>
    <t>R.I.P.D.</t>
  </si>
  <si>
    <t>R.I.P.D. URAD ZA POKOJNIKE</t>
  </si>
  <si>
    <t>ELYSIUM</t>
  </si>
  <si>
    <t>ELIZIJ</t>
  </si>
  <si>
    <t>BEHIND THE CANDELABRA</t>
  </si>
  <si>
    <t>MOJE ŽIVLJENJE Z LIBERACEJEM</t>
  </si>
  <si>
    <t>RED 2</t>
  </si>
  <si>
    <t xml:space="preserve"> UPOKOJENI, OBOROŽENI, NEVARNI 2</t>
  </si>
  <si>
    <t>22 - Aug</t>
  </si>
  <si>
    <t>28 - Aug</t>
  </si>
  <si>
    <t>23 - Aug</t>
  </si>
  <si>
    <t>25 - Aug</t>
  </si>
  <si>
    <t>DUAL</t>
  </si>
  <si>
    <t>DVOJINA</t>
  </si>
  <si>
    <t>DOMEST</t>
  </si>
  <si>
    <t>FIVIA</t>
  </si>
  <si>
    <t>KICK ASS 2</t>
  </si>
  <si>
    <t>WE'RE THE MILLERS</t>
  </si>
  <si>
    <t>MI SMO MILLERJEVI</t>
  </si>
  <si>
    <t>WB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</si>
</sst>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3" fontId="6" fillId="0" borderId="16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P16" sqref="P16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86</v>
      </c>
      <c r="L4" s="20"/>
      <c r="M4" s="79" t="s">
        <v>87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84</v>
      </c>
      <c r="L5" s="7"/>
      <c r="M5" s="80" t="s">
        <v>85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41515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68</v>
      </c>
      <c r="D14" s="4" t="s">
        <v>73</v>
      </c>
      <c r="E14" s="15" t="s">
        <v>53</v>
      </c>
      <c r="F14" s="15" t="s">
        <v>47</v>
      </c>
      <c r="G14" s="37">
        <v>4</v>
      </c>
      <c r="H14" s="37">
        <v>21</v>
      </c>
      <c r="I14" s="22">
        <v>52790</v>
      </c>
      <c r="J14" s="22">
        <v>39454</v>
      </c>
      <c r="K14" s="96">
        <v>8898</v>
      </c>
      <c r="L14" s="96">
        <v>6681</v>
      </c>
      <c r="M14" s="64">
        <f>(I14/J14*100)-100</f>
        <v>33.80138895929437</v>
      </c>
      <c r="N14" s="14">
        <f>I14/H14</f>
        <v>2513.809523809524</v>
      </c>
      <c r="O14" s="73">
        <v>21</v>
      </c>
      <c r="P14" s="22">
        <v>88261</v>
      </c>
      <c r="Q14" s="22">
        <v>101147</v>
      </c>
      <c r="R14" s="22">
        <v>16348</v>
      </c>
      <c r="S14" s="22">
        <v>19272</v>
      </c>
      <c r="T14" s="64">
        <f>(P14/Q14*100)-100</f>
        <v>-12.73987364924318</v>
      </c>
      <c r="U14" s="74">
        <v>392163</v>
      </c>
      <c r="V14" s="14">
        <f>P14/O14</f>
        <v>4202.9047619047615</v>
      </c>
      <c r="W14" s="74">
        <f>SUM(U14,P14)</f>
        <v>480424</v>
      </c>
      <c r="X14" s="74">
        <v>75219</v>
      </c>
      <c r="Y14" s="75">
        <f>SUM(X14,R14)</f>
        <v>91567</v>
      </c>
    </row>
    <row r="15" spans="1:25" ht="12.75">
      <c r="A15" s="72">
        <v>2</v>
      </c>
      <c r="B15" s="72" t="s">
        <v>50</v>
      </c>
      <c r="C15" s="4" t="s">
        <v>93</v>
      </c>
      <c r="D15" s="4" t="s">
        <v>94</v>
      </c>
      <c r="E15" s="15" t="s">
        <v>95</v>
      </c>
      <c r="F15" s="15" t="s">
        <v>42</v>
      </c>
      <c r="G15" s="37">
        <v>1</v>
      </c>
      <c r="H15" s="37">
        <v>10</v>
      </c>
      <c r="I15" s="14">
        <v>21685</v>
      </c>
      <c r="J15" s="14"/>
      <c r="K15" s="97">
        <v>3946</v>
      </c>
      <c r="L15" s="97"/>
      <c r="M15" s="64"/>
      <c r="N15" s="14">
        <f>I15/H15</f>
        <v>2168.5</v>
      </c>
      <c r="O15" s="73">
        <v>10</v>
      </c>
      <c r="P15" s="94">
        <v>41462</v>
      </c>
      <c r="Q15" s="94"/>
      <c r="R15" s="94">
        <v>8468</v>
      </c>
      <c r="S15" s="94"/>
      <c r="T15" s="64"/>
      <c r="U15" s="74"/>
      <c r="V15" s="14">
        <f>P15/O15</f>
        <v>4146.2</v>
      </c>
      <c r="W15" s="74">
        <f>SUM(U15,P15)</f>
        <v>41462</v>
      </c>
      <c r="X15" s="74"/>
      <c r="Y15" s="75">
        <f>SUM(X15,R15)</f>
        <v>8468</v>
      </c>
    </row>
    <row r="16" spans="1:25" ht="12.75">
      <c r="A16" s="72">
        <v>3</v>
      </c>
      <c r="B16" s="72">
        <v>3</v>
      </c>
      <c r="C16" s="4" t="s">
        <v>66</v>
      </c>
      <c r="D16" s="4" t="s">
        <v>67</v>
      </c>
      <c r="E16" s="15" t="s">
        <v>53</v>
      </c>
      <c r="F16" s="15" t="s">
        <v>47</v>
      </c>
      <c r="G16" s="37">
        <v>5</v>
      </c>
      <c r="H16" s="37">
        <v>11</v>
      </c>
      <c r="I16" s="24">
        <v>11358</v>
      </c>
      <c r="J16" s="24">
        <v>10231</v>
      </c>
      <c r="K16" s="91">
        <v>2022</v>
      </c>
      <c r="L16" s="91">
        <v>1870</v>
      </c>
      <c r="M16" s="64">
        <f>(I16/J16*100)-100</f>
        <v>11.015541002834524</v>
      </c>
      <c r="N16" s="14">
        <f>I16/H16</f>
        <v>1032.5454545454545</v>
      </c>
      <c r="O16" s="37">
        <v>11</v>
      </c>
      <c r="P16" s="22">
        <v>20580</v>
      </c>
      <c r="Q16" s="22">
        <v>24498</v>
      </c>
      <c r="R16" s="22">
        <v>4099</v>
      </c>
      <c r="S16" s="22">
        <v>5012</v>
      </c>
      <c r="T16" s="64">
        <f>(P16/Q16*100)-100</f>
        <v>-15.993142297330394</v>
      </c>
      <c r="U16" s="74">
        <v>130347</v>
      </c>
      <c r="V16" s="14">
        <f>P16/O16</f>
        <v>1870.909090909091</v>
      </c>
      <c r="W16" s="74">
        <f>SUM(U16,P16)</f>
        <v>150927</v>
      </c>
      <c r="X16" s="74">
        <v>27103</v>
      </c>
      <c r="Y16" s="75">
        <f>SUM(X16,R16)</f>
        <v>31202</v>
      </c>
    </row>
    <row r="17" spans="1:25" ht="12.75">
      <c r="A17" s="72">
        <v>4</v>
      </c>
      <c r="B17" s="72">
        <v>2</v>
      </c>
      <c r="C17" s="4" t="s">
        <v>78</v>
      </c>
      <c r="D17" s="4" t="s">
        <v>79</v>
      </c>
      <c r="E17" s="15" t="s">
        <v>53</v>
      </c>
      <c r="F17" s="15" t="s">
        <v>47</v>
      </c>
      <c r="G17" s="37">
        <v>2</v>
      </c>
      <c r="H17" s="37">
        <v>11</v>
      </c>
      <c r="I17" s="24">
        <v>10326</v>
      </c>
      <c r="J17" s="24">
        <v>10674</v>
      </c>
      <c r="K17" s="24">
        <v>1813</v>
      </c>
      <c r="L17" s="24">
        <v>1898</v>
      </c>
      <c r="M17" s="64">
        <f>(I17/J17*100)-100</f>
        <v>-3.260258572231592</v>
      </c>
      <c r="N17" s="14">
        <f>I17/H17</f>
        <v>938.7272727272727</v>
      </c>
      <c r="O17" s="38">
        <v>11</v>
      </c>
      <c r="P17" s="14">
        <v>17445</v>
      </c>
      <c r="Q17" s="14">
        <v>27034</v>
      </c>
      <c r="R17" s="14">
        <v>3443</v>
      </c>
      <c r="S17" s="14">
        <v>5386</v>
      </c>
      <c r="T17" s="64">
        <f>(P17/Q17*100)-100</f>
        <v>-35.47014870163497</v>
      </c>
      <c r="U17" s="74">
        <v>27034</v>
      </c>
      <c r="V17" s="24">
        <f>P17/O17</f>
        <v>1585.909090909091</v>
      </c>
      <c r="W17" s="74">
        <f>SUM(U17,P17)</f>
        <v>44479</v>
      </c>
      <c r="X17" s="99">
        <v>5386</v>
      </c>
      <c r="Y17" s="75">
        <f>SUM(X17,R17)</f>
        <v>8829</v>
      </c>
    </row>
    <row r="18" spans="1:25" ht="13.5" customHeight="1">
      <c r="A18" s="72">
        <v>5</v>
      </c>
      <c r="B18" s="72">
        <v>4</v>
      </c>
      <c r="C18" s="4" t="s">
        <v>82</v>
      </c>
      <c r="D18" s="4" t="s">
        <v>83</v>
      </c>
      <c r="E18" s="15" t="s">
        <v>46</v>
      </c>
      <c r="F18" s="15" t="s">
        <v>42</v>
      </c>
      <c r="G18" s="37">
        <v>2</v>
      </c>
      <c r="H18" s="37">
        <v>10</v>
      </c>
      <c r="I18" s="14">
        <v>6574</v>
      </c>
      <c r="J18" s="14">
        <v>8064</v>
      </c>
      <c r="K18" s="24">
        <v>1147</v>
      </c>
      <c r="L18" s="24">
        <v>1426</v>
      </c>
      <c r="M18" s="64">
        <f>(I18/J18*100)-100</f>
        <v>-18.47718253968253</v>
      </c>
      <c r="N18" s="14">
        <f>I18/H18</f>
        <v>657.4</v>
      </c>
      <c r="O18" s="73">
        <v>10</v>
      </c>
      <c r="P18" s="14">
        <v>11006</v>
      </c>
      <c r="Q18" s="14">
        <v>17783</v>
      </c>
      <c r="R18" s="14">
        <v>2148</v>
      </c>
      <c r="S18" s="14">
        <v>3561</v>
      </c>
      <c r="T18" s="64">
        <f>(P18/Q18*100)-100</f>
        <v>-38.109430354833265</v>
      </c>
      <c r="U18" s="74">
        <v>18950</v>
      </c>
      <c r="V18" s="14">
        <f>P18/O18</f>
        <v>1100.6</v>
      </c>
      <c r="W18" s="74">
        <f>SUM(U18,P18)</f>
        <v>29956</v>
      </c>
      <c r="X18" s="74">
        <v>3781</v>
      </c>
      <c r="Y18" s="75">
        <f>SUM(X18,R18)</f>
        <v>5929</v>
      </c>
    </row>
    <row r="19" spans="1:25" ht="12.75">
      <c r="A19" s="72">
        <v>6</v>
      </c>
      <c r="B19" s="72" t="s">
        <v>50</v>
      </c>
      <c r="C19" s="4" t="s">
        <v>92</v>
      </c>
      <c r="D19" s="4" t="s">
        <v>92</v>
      </c>
      <c r="E19" s="15" t="s">
        <v>49</v>
      </c>
      <c r="F19" s="15" t="s">
        <v>36</v>
      </c>
      <c r="G19" s="37">
        <v>1</v>
      </c>
      <c r="H19" s="37">
        <v>9</v>
      </c>
      <c r="I19" s="24">
        <v>3858</v>
      </c>
      <c r="J19" s="24"/>
      <c r="K19" s="22">
        <v>727</v>
      </c>
      <c r="L19" s="22"/>
      <c r="M19" s="64"/>
      <c r="N19" s="14">
        <f>I19/H19</f>
        <v>428.6666666666667</v>
      </c>
      <c r="O19" s="37">
        <v>9</v>
      </c>
      <c r="P19" s="22">
        <v>8569</v>
      </c>
      <c r="Q19" s="22"/>
      <c r="R19" s="22">
        <v>1827</v>
      </c>
      <c r="S19" s="22"/>
      <c r="T19" s="64"/>
      <c r="U19" s="74"/>
      <c r="V19" s="14">
        <f>P19/O19</f>
        <v>952.1111111111111</v>
      </c>
      <c r="W19" s="74">
        <f>SUM(U19,P19)</f>
        <v>8569</v>
      </c>
      <c r="X19" s="74"/>
      <c r="Y19" s="75">
        <f>SUM(X19,R19)</f>
        <v>1827</v>
      </c>
    </row>
    <row r="20" spans="1:25" ht="12.75">
      <c r="A20" s="72">
        <v>7</v>
      </c>
      <c r="B20" s="72" t="s">
        <v>50</v>
      </c>
      <c r="C20" s="4" t="s">
        <v>88</v>
      </c>
      <c r="D20" s="4" t="s">
        <v>89</v>
      </c>
      <c r="E20" s="15" t="s">
        <v>90</v>
      </c>
      <c r="F20" s="15" t="s">
        <v>91</v>
      </c>
      <c r="G20" s="37">
        <v>1</v>
      </c>
      <c r="H20" s="37">
        <v>9</v>
      </c>
      <c r="I20" s="24">
        <v>3776</v>
      </c>
      <c r="J20" s="24"/>
      <c r="K20" s="97">
        <v>839</v>
      </c>
      <c r="L20" s="97"/>
      <c r="M20" s="64"/>
      <c r="N20" s="14">
        <f>I20/H20</f>
        <v>419.55555555555554</v>
      </c>
      <c r="O20" s="38">
        <v>9</v>
      </c>
      <c r="P20" s="14">
        <v>6921</v>
      </c>
      <c r="Q20" s="14"/>
      <c r="R20" s="14">
        <v>1554</v>
      </c>
      <c r="S20" s="14"/>
      <c r="T20" s="64"/>
      <c r="U20" s="74">
        <v>4665</v>
      </c>
      <c r="V20" s="14">
        <f>P20/O20</f>
        <v>769</v>
      </c>
      <c r="W20" s="74">
        <f>SUM(U20,P20)</f>
        <v>11586</v>
      </c>
      <c r="X20" s="74">
        <v>1071</v>
      </c>
      <c r="Y20" s="75">
        <f>SUM(X20,R20)</f>
        <v>2625</v>
      </c>
    </row>
    <row r="21" spans="1:25" ht="12.75">
      <c r="A21" s="72">
        <v>8</v>
      </c>
      <c r="B21" s="72">
        <v>5</v>
      </c>
      <c r="C21" s="4" t="s">
        <v>76</v>
      </c>
      <c r="D21" s="4" t="s">
        <v>77</v>
      </c>
      <c r="E21" s="15" t="s">
        <v>49</v>
      </c>
      <c r="F21" s="15" t="s">
        <v>36</v>
      </c>
      <c r="G21" s="37">
        <v>3</v>
      </c>
      <c r="H21" s="37">
        <v>9</v>
      </c>
      <c r="I21" s="22">
        <v>2093</v>
      </c>
      <c r="J21" s="22">
        <v>2835</v>
      </c>
      <c r="K21" s="96">
        <v>387</v>
      </c>
      <c r="L21" s="96">
        <v>526</v>
      </c>
      <c r="M21" s="64">
        <f>(I21/J21*100)-100</f>
        <v>-26.172839506172835</v>
      </c>
      <c r="N21" s="14">
        <f>I21/H21</f>
        <v>232.55555555555554</v>
      </c>
      <c r="O21" s="73">
        <v>9</v>
      </c>
      <c r="P21" s="14">
        <v>3972</v>
      </c>
      <c r="Q21" s="14">
        <v>6457</v>
      </c>
      <c r="R21" s="14">
        <v>802</v>
      </c>
      <c r="S21" s="14">
        <v>1341</v>
      </c>
      <c r="T21" s="64">
        <f>(P21/Q21*100)-100</f>
        <v>-38.48536472045841</v>
      </c>
      <c r="U21" s="74">
        <v>19590</v>
      </c>
      <c r="V21" s="14">
        <f>P21/O21</f>
        <v>441.3333333333333</v>
      </c>
      <c r="W21" s="74">
        <f>SUM(U21,P21)</f>
        <v>23562</v>
      </c>
      <c r="X21" s="74">
        <v>4340</v>
      </c>
      <c r="Y21" s="75">
        <f>SUM(X21,R21)</f>
        <v>5142</v>
      </c>
    </row>
    <row r="22" spans="1:25" ht="12.75">
      <c r="A22" s="72">
        <v>9</v>
      </c>
      <c r="B22" s="72">
        <v>9</v>
      </c>
      <c r="C22" s="4" t="s">
        <v>54</v>
      </c>
      <c r="D22" s="4" t="s">
        <v>55</v>
      </c>
      <c r="E22" s="15" t="s">
        <v>46</v>
      </c>
      <c r="F22" s="15" t="s">
        <v>42</v>
      </c>
      <c r="G22" s="37">
        <v>11</v>
      </c>
      <c r="H22" s="37">
        <v>9</v>
      </c>
      <c r="I22" s="24">
        <v>1925</v>
      </c>
      <c r="J22" s="24">
        <v>1572</v>
      </c>
      <c r="K22" s="24">
        <v>330</v>
      </c>
      <c r="L22" s="24">
        <v>265</v>
      </c>
      <c r="M22" s="64">
        <f>(I22/J22*100)-100</f>
        <v>22.4554707379135</v>
      </c>
      <c r="N22" s="14">
        <f>I22/H22</f>
        <v>213.88888888888889</v>
      </c>
      <c r="O22" s="73">
        <v>9</v>
      </c>
      <c r="P22" s="14">
        <v>3565</v>
      </c>
      <c r="Q22" s="14">
        <v>3959</v>
      </c>
      <c r="R22" s="14">
        <v>645</v>
      </c>
      <c r="S22" s="14">
        <v>714</v>
      </c>
      <c r="T22" s="64">
        <f>(P22/Q22*100)-100</f>
        <v>-9.952008082849204</v>
      </c>
      <c r="U22" s="74">
        <v>91100</v>
      </c>
      <c r="V22" s="14">
        <f>P22/O22</f>
        <v>396.1111111111111</v>
      </c>
      <c r="W22" s="74">
        <f>SUM(U22,P22)</f>
        <v>94665</v>
      </c>
      <c r="X22" s="74">
        <v>17365</v>
      </c>
      <c r="Y22" s="75">
        <f>SUM(X22,R22)</f>
        <v>18010</v>
      </c>
    </row>
    <row r="23" spans="1:25" ht="12.75">
      <c r="A23" s="72">
        <v>10</v>
      </c>
      <c r="B23" s="72">
        <v>6</v>
      </c>
      <c r="C23" s="4" t="s">
        <v>60</v>
      </c>
      <c r="D23" s="4" t="s">
        <v>61</v>
      </c>
      <c r="E23" s="15" t="s">
        <v>48</v>
      </c>
      <c r="F23" s="15" t="s">
        <v>42</v>
      </c>
      <c r="G23" s="37">
        <v>7</v>
      </c>
      <c r="H23" s="37">
        <v>9</v>
      </c>
      <c r="I23" s="24">
        <v>1493</v>
      </c>
      <c r="J23" s="24">
        <v>2259</v>
      </c>
      <c r="K23" s="91">
        <v>273</v>
      </c>
      <c r="L23" s="91">
        <v>416</v>
      </c>
      <c r="M23" s="64">
        <f>(I23/J23*100)-100</f>
        <v>-33.908809207613984</v>
      </c>
      <c r="N23" s="14">
        <f>I23/H23</f>
        <v>165.88888888888889</v>
      </c>
      <c r="O23" s="73">
        <v>9</v>
      </c>
      <c r="P23" s="14">
        <v>2875</v>
      </c>
      <c r="Q23" s="14">
        <v>5421</v>
      </c>
      <c r="R23" s="14">
        <v>567</v>
      </c>
      <c r="S23" s="14">
        <v>1104</v>
      </c>
      <c r="T23" s="64">
        <f>(P23/Q23*100)-100</f>
        <v>-46.965504519461355</v>
      </c>
      <c r="U23" s="95">
        <v>63141</v>
      </c>
      <c r="V23" s="14">
        <f>P23/O23</f>
        <v>319.44444444444446</v>
      </c>
      <c r="W23" s="74">
        <f>SUM(U23,P23)</f>
        <v>66016</v>
      </c>
      <c r="X23" s="76">
        <v>12806</v>
      </c>
      <c r="Y23" s="75">
        <f>SUM(X23,R23)</f>
        <v>13373</v>
      </c>
    </row>
    <row r="24" spans="1:25" ht="12.75">
      <c r="A24" s="72">
        <v>11</v>
      </c>
      <c r="B24" s="72">
        <v>7</v>
      </c>
      <c r="C24" s="4" t="s">
        <v>75</v>
      </c>
      <c r="D24" s="4" t="s">
        <v>75</v>
      </c>
      <c r="E24" s="15" t="s">
        <v>46</v>
      </c>
      <c r="F24" s="15" t="s">
        <v>42</v>
      </c>
      <c r="G24" s="37">
        <v>3</v>
      </c>
      <c r="H24" s="37">
        <v>9</v>
      </c>
      <c r="I24" s="24">
        <v>1075</v>
      </c>
      <c r="J24" s="24">
        <v>1900</v>
      </c>
      <c r="K24" s="24">
        <v>192</v>
      </c>
      <c r="L24" s="24">
        <v>349</v>
      </c>
      <c r="M24" s="64">
        <f>(I24/J24*100)-100</f>
        <v>-43.42105263157895</v>
      </c>
      <c r="N24" s="14">
        <f>I24/H24</f>
        <v>119.44444444444444</v>
      </c>
      <c r="O24" s="38">
        <v>9</v>
      </c>
      <c r="P24" s="14">
        <v>2852</v>
      </c>
      <c r="Q24" s="14">
        <v>5267</v>
      </c>
      <c r="R24" s="14">
        <v>586</v>
      </c>
      <c r="S24" s="14">
        <v>1083</v>
      </c>
      <c r="T24" s="64">
        <f>(P24/Q24*100)-100</f>
        <v>-45.85152838427947</v>
      </c>
      <c r="U24" s="74">
        <v>18665</v>
      </c>
      <c r="V24" s="14">
        <f>P24/O24</f>
        <v>316.8888888888889</v>
      </c>
      <c r="W24" s="74">
        <f>SUM(U24,P24)</f>
        <v>21517</v>
      </c>
      <c r="X24" s="76">
        <v>3845</v>
      </c>
      <c r="Y24" s="75">
        <f>SUM(X24,R24)</f>
        <v>4431</v>
      </c>
    </row>
    <row r="25" spans="1:25" ht="12.75" customHeight="1">
      <c r="A25" s="72">
        <v>12</v>
      </c>
      <c r="B25" s="72">
        <v>12</v>
      </c>
      <c r="C25" s="4" t="s">
        <v>80</v>
      </c>
      <c r="D25" s="4" t="s">
        <v>81</v>
      </c>
      <c r="E25" s="15" t="s">
        <v>46</v>
      </c>
      <c r="F25" s="15" t="s">
        <v>72</v>
      </c>
      <c r="G25" s="37">
        <v>2</v>
      </c>
      <c r="H25" s="37">
        <v>1</v>
      </c>
      <c r="I25" s="24">
        <v>1454</v>
      </c>
      <c r="J25" s="24">
        <v>1227</v>
      </c>
      <c r="K25" s="24">
        <v>313</v>
      </c>
      <c r="L25" s="24">
        <v>266</v>
      </c>
      <c r="M25" s="64">
        <f>(I25/J25*100)-100</f>
        <v>18.500407497962513</v>
      </c>
      <c r="N25" s="14">
        <f>I25/H25</f>
        <v>1454</v>
      </c>
      <c r="O25" s="73">
        <v>1</v>
      </c>
      <c r="P25" s="14">
        <v>2635</v>
      </c>
      <c r="Q25" s="14">
        <v>2483</v>
      </c>
      <c r="R25" s="24">
        <v>582</v>
      </c>
      <c r="S25" s="24">
        <v>555</v>
      </c>
      <c r="T25" s="64">
        <f>(P25/Q25*100)-100</f>
        <v>6.121627064035451</v>
      </c>
      <c r="U25" s="100">
        <v>6188</v>
      </c>
      <c r="V25" s="14">
        <f>P25/O25</f>
        <v>2635</v>
      </c>
      <c r="W25" s="74">
        <f>SUM(U25,P25)</f>
        <v>8823</v>
      </c>
      <c r="X25" s="74">
        <v>1399</v>
      </c>
      <c r="Y25" s="75">
        <f>SUM(X25,R25)</f>
        <v>1981</v>
      </c>
    </row>
    <row r="26" spans="1:25" ht="12.75" customHeight="1">
      <c r="A26" s="72">
        <v>13</v>
      </c>
      <c r="B26" s="72">
        <v>10</v>
      </c>
      <c r="C26" s="4" t="s">
        <v>57</v>
      </c>
      <c r="D26" s="4" t="s">
        <v>56</v>
      </c>
      <c r="E26" s="15" t="s">
        <v>51</v>
      </c>
      <c r="F26" s="15" t="s">
        <v>52</v>
      </c>
      <c r="G26" s="37">
        <v>10</v>
      </c>
      <c r="H26" s="37">
        <v>17</v>
      </c>
      <c r="I26" s="14">
        <v>1186</v>
      </c>
      <c r="J26" s="14">
        <v>1423</v>
      </c>
      <c r="K26" s="14">
        <v>240</v>
      </c>
      <c r="L26" s="14">
        <v>265</v>
      </c>
      <c r="M26" s="64">
        <f>(I26/J26*100)-100</f>
        <v>-16.65495432185523</v>
      </c>
      <c r="N26" s="14">
        <f>I26/H26</f>
        <v>69.76470588235294</v>
      </c>
      <c r="O26" s="37">
        <v>17</v>
      </c>
      <c r="P26" s="14">
        <v>1849</v>
      </c>
      <c r="Q26" s="14">
        <v>3168</v>
      </c>
      <c r="R26" s="14">
        <v>377</v>
      </c>
      <c r="S26" s="14">
        <v>632</v>
      </c>
      <c r="T26" s="64">
        <f>(P26/Q26*100)-100</f>
        <v>-41.635101010101</v>
      </c>
      <c r="U26" s="76">
        <v>117890</v>
      </c>
      <c r="V26" s="14">
        <f>P26/O26</f>
        <v>108.76470588235294</v>
      </c>
      <c r="W26" s="74">
        <f>SUM(U26,P26)</f>
        <v>119739</v>
      </c>
      <c r="X26" s="74">
        <v>23860</v>
      </c>
      <c r="Y26" s="75">
        <f>SUM(X26,R26)</f>
        <v>24237</v>
      </c>
    </row>
    <row r="27" spans="1:25" ht="12.75">
      <c r="A27" s="72">
        <v>14</v>
      </c>
      <c r="B27" s="72">
        <v>11</v>
      </c>
      <c r="C27" s="4" t="s">
        <v>58</v>
      </c>
      <c r="D27" s="4" t="s">
        <v>59</v>
      </c>
      <c r="E27" s="15" t="s">
        <v>51</v>
      </c>
      <c r="F27" s="15" t="s">
        <v>52</v>
      </c>
      <c r="G27" s="37">
        <v>8</v>
      </c>
      <c r="H27" s="37">
        <v>10</v>
      </c>
      <c r="I27" s="24">
        <v>892</v>
      </c>
      <c r="J27" s="24">
        <v>1159</v>
      </c>
      <c r="K27" s="14">
        <v>162</v>
      </c>
      <c r="L27" s="14">
        <v>200</v>
      </c>
      <c r="M27" s="64">
        <f>(I27/J27*100)-100</f>
        <v>-23.037100949094054</v>
      </c>
      <c r="N27" s="14">
        <f>I27/H27</f>
        <v>89.2</v>
      </c>
      <c r="O27" s="38">
        <v>10</v>
      </c>
      <c r="P27" s="14">
        <v>1791</v>
      </c>
      <c r="Q27" s="14">
        <v>2810</v>
      </c>
      <c r="R27" s="14">
        <v>333</v>
      </c>
      <c r="S27" s="14">
        <v>543</v>
      </c>
      <c r="T27" s="64">
        <f>(P27/Q27*100)-100</f>
        <v>-36.263345195729535</v>
      </c>
      <c r="U27" s="74">
        <v>68083</v>
      </c>
      <c r="V27" s="14">
        <f>P27/O27</f>
        <v>179.1</v>
      </c>
      <c r="W27" s="74">
        <f>SUM(U27,P27)</f>
        <v>69874</v>
      </c>
      <c r="X27" s="76">
        <v>13383</v>
      </c>
      <c r="Y27" s="75">
        <f>SUM(X27,R27)</f>
        <v>13716</v>
      </c>
    </row>
    <row r="28" spans="1:25" ht="12.75">
      <c r="A28" s="72">
        <v>15</v>
      </c>
      <c r="B28" s="72">
        <v>13</v>
      </c>
      <c r="C28" s="4" t="s">
        <v>62</v>
      </c>
      <c r="D28" s="4" t="s">
        <v>63</v>
      </c>
      <c r="E28" s="15" t="s">
        <v>53</v>
      </c>
      <c r="F28" s="15" t="s">
        <v>47</v>
      </c>
      <c r="G28" s="37">
        <v>6</v>
      </c>
      <c r="H28" s="37">
        <v>7</v>
      </c>
      <c r="I28" s="24">
        <v>971</v>
      </c>
      <c r="J28" s="24">
        <v>840</v>
      </c>
      <c r="K28" s="96">
        <v>167</v>
      </c>
      <c r="L28" s="96">
        <v>144</v>
      </c>
      <c r="M28" s="64">
        <f>(I28/J28*100)-100</f>
        <v>15.595238095238088</v>
      </c>
      <c r="N28" s="14">
        <f>I28/H28</f>
        <v>138.71428571428572</v>
      </c>
      <c r="O28" s="73">
        <v>7</v>
      </c>
      <c r="P28" s="22">
        <v>1393</v>
      </c>
      <c r="Q28" s="22">
        <v>1710</v>
      </c>
      <c r="R28" s="22">
        <v>271</v>
      </c>
      <c r="S28" s="22">
        <v>328</v>
      </c>
      <c r="T28" s="64">
        <f>(P28/Q28*100)-100</f>
        <v>-18.538011695906434</v>
      </c>
      <c r="U28" s="74">
        <v>25032</v>
      </c>
      <c r="V28" s="14">
        <f>P28/O28</f>
        <v>199</v>
      </c>
      <c r="W28" s="74">
        <f>SUM(U28,P28)</f>
        <v>26425</v>
      </c>
      <c r="X28" s="74">
        <v>4967</v>
      </c>
      <c r="Y28" s="75">
        <f>SUM(X28,R28)</f>
        <v>5238</v>
      </c>
    </row>
    <row r="29" spans="1:25" ht="12.75">
      <c r="A29" s="72">
        <v>16</v>
      </c>
      <c r="B29" s="72">
        <v>14</v>
      </c>
      <c r="C29" s="89" t="s">
        <v>64</v>
      </c>
      <c r="D29" s="89" t="s">
        <v>65</v>
      </c>
      <c r="E29" s="15" t="s">
        <v>49</v>
      </c>
      <c r="F29" s="15" t="s">
        <v>36</v>
      </c>
      <c r="G29" s="37">
        <v>5</v>
      </c>
      <c r="H29" s="37">
        <v>8</v>
      </c>
      <c r="I29" s="24">
        <v>517</v>
      </c>
      <c r="J29" s="24">
        <v>834</v>
      </c>
      <c r="K29" s="24">
        <v>106</v>
      </c>
      <c r="L29" s="24">
        <v>152</v>
      </c>
      <c r="M29" s="64">
        <f>(I29/J29*100)-100</f>
        <v>-38.009592326139085</v>
      </c>
      <c r="N29" s="14">
        <f>I29/H29</f>
        <v>64.625</v>
      </c>
      <c r="O29" s="37">
        <v>8</v>
      </c>
      <c r="P29" s="14">
        <v>808</v>
      </c>
      <c r="Q29" s="14">
        <v>1462</v>
      </c>
      <c r="R29" s="14">
        <v>169</v>
      </c>
      <c r="S29" s="14">
        <v>295</v>
      </c>
      <c r="T29" s="64">
        <f>(P29/Q29*100)-100</f>
        <v>-44.73324213406292</v>
      </c>
      <c r="U29" s="101">
        <v>18164</v>
      </c>
      <c r="V29" s="14">
        <f>P29/O29</f>
        <v>101</v>
      </c>
      <c r="W29" s="74">
        <f>SUM(U29,P29)</f>
        <v>18972</v>
      </c>
      <c r="X29" s="74">
        <v>4003</v>
      </c>
      <c r="Y29" s="75">
        <f>SUM(X29,R29)</f>
        <v>4172</v>
      </c>
    </row>
    <row r="30" spans="1:25" ht="12.75">
      <c r="A30" s="72">
        <v>17</v>
      </c>
      <c r="B30" s="72">
        <v>15</v>
      </c>
      <c r="C30" s="89" t="s">
        <v>74</v>
      </c>
      <c r="D30" s="89" t="s">
        <v>69</v>
      </c>
      <c r="E30" s="15" t="s">
        <v>46</v>
      </c>
      <c r="F30" s="15" t="s">
        <v>70</v>
      </c>
      <c r="G30" s="37">
        <v>4</v>
      </c>
      <c r="H30" s="37">
        <v>9</v>
      </c>
      <c r="I30" s="24">
        <v>332</v>
      </c>
      <c r="J30" s="24">
        <v>383</v>
      </c>
      <c r="K30" s="14">
        <v>53</v>
      </c>
      <c r="L30" s="14">
        <v>62</v>
      </c>
      <c r="M30" s="64">
        <f>(I30/J30*100)-100</f>
        <v>-13.315926892950387</v>
      </c>
      <c r="N30" s="14">
        <f>I30/H30</f>
        <v>36.888888888888886</v>
      </c>
      <c r="O30" s="73">
        <v>9</v>
      </c>
      <c r="P30" s="14">
        <v>564</v>
      </c>
      <c r="Q30" s="14">
        <v>1067</v>
      </c>
      <c r="R30" s="14">
        <v>95</v>
      </c>
      <c r="S30" s="14">
        <v>184</v>
      </c>
      <c r="T30" s="64">
        <f>(P30/Q30*100)-100</f>
        <v>-47.1415182755389</v>
      </c>
      <c r="U30" s="74">
        <v>7863</v>
      </c>
      <c r="V30" s="14">
        <f>P30/O30</f>
        <v>62.666666666666664</v>
      </c>
      <c r="W30" s="74">
        <f>SUM(U30,P30)</f>
        <v>8427</v>
      </c>
      <c r="X30" s="74">
        <v>1460</v>
      </c>
      <c r="Y30" s="75">
        <f>SUM(X30,R30)</f>
        <v>1555</v>
      </c>
    </row>
    <row r="31" spans="1:25" ht="12.75">
      <c r="A31" s="72">
        <v>18</v>
      </c>
      <c r="B31" s="72">
        <v>16</v>
      </c>
      <c r="C31" s="98" t="s">
        <v>71</v>
      </c>
      <c r="D31" s="4" t="s">
        <v>71</v>
      </c>
      <c r="E31" s="15" t="s">
        <v>46</v>
      </c>
      <c r="F31" s="15" t="s">
        <v>72</v>
      </c>
      <c r="G31" s="37">
        <v>4</v>
      </c>
      <c r="H31" s="37">
        <v>6</v>
      </c>
      <c r="I31" s="24">
        <v>54</v>
      </c>
      <c r="J31" s="24">
        <v>200</v>
      </c>
      <c r="K31" s="24">
        <v>9</v>
      </c>
      <c r="L31" s="24">
        <v>35</v>
      </c>
      <c r="M31" s="64">
        <f>(I31/J31*100)-100</f>
        <v>-73</v>
      </c>
      <c r="N31" s="14">
        <f>I31/H31</f>
        <v>9</v>
      </c>
      <c r="O31" s="73">
        <v>6</v>
      </c>
      <c r="P31" s="22">
        <v>121</v>
      </c>
      <c r="Q31" s="22">
        <v>454</v>
      </c>
      <c r="R31" s="22">
        <v>22</v>
      </c>
      <c r="S31" s="22">
        <v>90</v>
      </c>
      <c r="T31" s="64">
        <f>(P31/Q31*100)-100</f>
        <v>-73.34801762114537</v>
      </c>
      <c r="U31" s="90">
        <v>3538</v>
      </c>
      <c r="V31" s="14">
        <f>P31/O31</f>
        <v>20.166666666666668</v>
      </c>
      <c r="W31" s="74">
        <f>SUM(U31,P31)</f>
        <v>3659</v>
      </c>
      <c r="X31" s="74">
        <v>820</v>
      </c>
      <c r="Y31" s="75">
        <f>SUM(X31,R31)</f>
        <v>842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97"/>
      <c r="L32" s="97"/>
      <c r="M32" s="64"/>
      <c r="N32" s="14"/>
      <c r="O32" s="38"/>
      <c r="P32" s="14"/>
      <c r="Q32" s="14"/>
      <c r="R32" s="14"/>
      <c r="S32" s="14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175</v>
      </c>
      <c r="I34" s="31">
        <f>SUM(I14:I33)</f>
        <v>122359</v>
      </c>
      <c r="J34" s="31">
        <v>232940</v>
      </c>
      <c r="K34" s="31">
        <f>SUM(K14:K33)</f>
        <v>21624</v>
      </c>
      <c r="L34" s="31">
        <v>44683</v>
      </c>
      <c r="M34" s="68">
        <f>(I34/J34*100)-100</f>
        <v>-47.471881171117026</v>
      </c>
      <c r="N34" s="32">
        <f>I34/H34</f>
        <v>699.1942857142857</v>
      </c>
      <c r="O34" s="34">
        <f>SUM(O14:O33)</f>
        <v>175</v>
      </c>
      <c r="P34" s="31">
        <f>SUM(P14:P33)</f>
        <v>216669</v>
      </c>
      <c r="Q34" s="31">
        <v>348995</v>
      </c>
      <c r="R34" s="31">
        <f>SUM(R14:R33)</f>
        <v>42336</v>
      </c>
      <c r="S34" s="31">
        <v>70166</v>
      </c>
      <c r="T34" s="68">
        <f>(P34/Q34*100)-100</f>
        <v>-37.91630252582415</v>
      </c>
      <c r="U34" s="31">
        <f>SUM(U14:U33)</f>
        <v>1012413</v>
      </c>
      <c r="V34" s="86">
        <f>P34/O34</f>
        <v>1238.1085714285714</v>
      </c>
      <c r="W34" s="88">
        <f>SUM(U34,P34)</f>
        <v>1229082</v>
      </c>
      <c r="X34" s="87">
        <f>SUM(X14:X33)</f>
        <v>200808</v>
      </c>
      <c r="Y34" s="35">
        <f>SUM(Y14:Y33)</f>
        <v>243144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23 - Aug</v>
      </c>
      <c r="L4" s="20"/>
      <c r="M4" s="62" t="str">
        <f>'WEEKLY COMPETITIVE REPORT'!M4</f>
        <v>25 - Aug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22 - Aug</v>
      </c>
      <c r="L5" s="7"/>
      <c r="M5" s="63" t="str">
        <f>'WEEKLY COMPETITIVE REPORT'!M5</f>
        <v>28 - Aug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41515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THE SMURFS 2 3D</v>
      </c>
      <c r="D14" s="4" t="str">
        <f>'WEEKLY COMPETITIVE REPORT'!D14</f>
        <v>SMRKCI 2 3D</v>
      </c>
      <c r="E14" s="4" t="str">
        <f>'WEEKLY COMPETITIVE REPORT'!E14</f>
        <v>SONY</v>
      </c>
      <c r="F14" s="4" t="str">
        <f>'WEEKLY COMPETITIVE REPORT'!F14</f>
        <v>CF</v>
      </c>
      <c r="G14" s="37">
        <f>'WEEKLY COMPETITIVE REPORT'!G14</f>
        <v>4</v>
      </c>
      <c r="H14" s="37">
        <f>'WEEKLY COMPETITIVE REPORT'!H14</f>
        <v>21</v>
      </c>
      <c r="I14" s="14">
        <f>'WEEKLY COMPETITIVE REPORT'!I14/Y4</f>
        <v>70461.82594767753</v>
      </c>
      <c r="J14" s="14">
        <f>'WEEKLY COMPETITIVE REPORT'!J14/Y4</f>
        <v>52661.50560597971</v>
      </c>
      <c r="K14" s="22">
        <f>'WEEKLY COMPETITIVE REPORT'!K14</f>
        <v>8898</v>
      </c>
      <c r="L14" s="22">
        <f>'WEEKLY COMPETITIVE REPORT'!L14</f>
        <v>6681</v>
      </c>
      <c r="M14" s="64">
        <f>'WEEKLY COMPETITIVE REPORT'!M14</f>
        <v>33.80138895929437</v>
      </c>
      <c r="N14" s="14">
        <f aca="true" t="shared" si="0" ref="N14:N20">I14/H14</f>
        <v>3355.325045127501</v>
      </c>
      <c r="O14" s="37">
        <f>'WEEKLY COMPETITIVE REPORT'!O14</f>
        <v>21</v>
      </c>
      <c r="P14" s="14">
        <f>'WEEKLY COMPETITIVE REPORT'!P14/Y4</f>
        <v>117806.99412706887</v>
      </c>
      <c r="Q14" s="14">
        <f>'WEEKLY COMPETITIVE REPORT'!Q14/Y4</f>
        <v>135006.67378537107</v>
      </c>
      <c r="R14" s="22">
        <f>'WEEKLY COMPETITIVE REPORT'!R14</f>
        <v>16348</v>
      </c>
      <c r="S14" s="22">
        <f>'WEEKLY COMPETITIVE REPORT'!S14</f>
        <v>19272</v>
      </c>
      <c r="T14" s="64">
        <f>'WEEKLY COMPETITIVE REPORT'!T14</f>
        <v>-12.73987364924318</v>
      </c>
      <c r="U14" s="14">
        <f>'WEEKLY COMPETITIVE REPORT'!U14/Y4</f>
        <v>523442.33849439403</v>
      </c>
      <c r="V14" s="14">
        <f aca="true" t="shared" si="1" ref="V14:V20">P14/O14</f>
        <v>5609.856863193756</v>
      </c>
      <c r="W14" s="25">
        <f aca="true" t="shared" si="2" ref="W14:W20">P14+U14</f>
        <v>641249.3326214629</v>
      </c>
      <c r="X14" s="22">
        <f>'WEEKLY COMPETITIVE REPORT'!X14</f>
        <v>75219</v>
      </c>
      <c r="Y14" s="56">
        <f>'WEEKLY COMPETITIVE REPORT'!Y14</f>
        <v>91567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WE'RE THE MILLERS</v>
      </c>
      <c r="D15" s="4" t="str">
        <f>'WEEKLY COMPETITIVE REPORT'!D15</f>
        <v>MI SMO MILLERJEVI</v>
      </c>
      <c r="E15" s="4" t="str">
        <f>'WEEKLY COMPETITIVE REPORT'!E15</f>
        <v>WB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10</v>
      </c>
      <c r="I15" s="14">
        <f>'WEEKLY COMPETITIVE REPORT'!I15/Y4</f>
        <v>28944.207154297917</v>
      </c>
      <c r="J15" s="14">
        <f>'WEEKLY COMPETITIVE REPORT'!J15/Y4</f>
        <v>0</v>
      </c>
      <c r="K15" s="22">
        <f>'WEEKLY COMPETITIVE REPORT'!K15</f>
        <v>3946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2894.420715429792</v>
      </c>
      <c r="O15" s="37">
        <f>'WEEKLY COMPETITIVE REPORT'!O15</f>
        <v>10</v>
      </c>
      <c r="P15" s="14">
        <f>'WEEKLY COMPETITIVE REPORT'!P15/Y4</f>
        <v>55341.6978109984</v>
      </c>
      <c r="Q15" s="14">
        <f>'WEEKLY COMPETITIVE REPORT'!Q15/Y4</f>
        <v>0</v>
      </c>
      <c r="R15" s="22">
        <f>'WEEKLY COMPETITIVE REPORT'!R15</f>
        <v>8468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0</v>
      </c>
      <c r="V15" s="14">
        <f t="shared" si="1"/>
        <v>5534.169781099839</v>
      </c>
      <c r="W15" s="25">
        <f t="shared" si="2"/>
        <v>55341.6978109984</v>
      </c>
      <c r="X15" s="22">
        <f>'WEEKLY COMPETITIVE REPORT'!X15</f>
        <v>0</v>
      </c>
      <c r="Y15" s="56">
        <f>'WEEKLY COMPETITIVE REPORT'!Y15</f>
        <v>8468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GROWN UPS 2</v>
      </c>
      <c r="D16" s="4" t="str">
        <f>'WEEKLY COMPETITIVE REPORT'!D16</f>
        <v>ODRASLI 2</v>
      </c>
      <c r="E16" s="4" t="str">
        <f>'WEEKLY COMPETITIVE REPORT'!E16</f>
        <v>SONY</v>
      </c>
      <c r="F16" s="4" t="str">
        <f>'WEEKLY COMPETITIVE REPORT'!F16</f>
        <v>CF</v>
      </c>
      <c r="G16" s="37">
        <f>'WEEKLY COMPETITIVE REPORT'!G16</f>
        <v>5</v>
      </c>
      <c r="H16" s="37">
        <f>'WEEKLY COMPETITIVE REPORT'!H16</f>
        <v>11</v>
      </c>
      <c r="I16" s="14">
        <f>'WEEKLY COMPETITIVE REPORT'!I16/Y4</f>
        <v>15160.1708489055</v>
      </c>
      <c r="J16" s="14">
        <f>'WEEKLY COMPETITIVE REPORT'!J16/Y4</f>
        <v>13655.89962626802</v>
      </c>
      <c r="K16" s="22">
        <f>'WEEKLY COMPETITIVE REPORT'!K16</f>
        <v>2022</v>
      </c>
      <c r="L16" s="22">
        <f>'WEEKLY COMPETITIVE REPORT'!L16</f>
        <v>1870</v>
      </c>
      <c r="M16" s="64">
        <f>'WEEKLY COMPETITIVE REPORT'!M16</f>
        <v>11.015541002834524</v>
      </c>
      <c r="N16" s="14">
        <f t="shared" si="0"/>
        <v>1378.1973499005</v>
      </c>
      <c r="O16" s="37">
        <f>'WEEKLY COMPETITIVE REPORT'!O16</f>
        <v>11</v>
      </c>
      <c r="P16" s="14">
        <f>'WEEKLY COMPETITIVE REPORT'!P16/Y4</f>
        <v>27469.300587293113</v>
      </c>
      <c r="Q16" s="14">
        <f>'WEEKLY COMPETITIVE REPORT'!Q16/Y4</f>
        <v>32698.878804057662</v>
      </c>
      <c r="R16" s="22">
        <f>'WEEKLY COMPETITIVE REPORT'!R16</f>
        <v>4099</v>
      </c>
      <c r="S16" s="22">
        <f>'WEEKLY COMPETITIVE REPORT'!S16</f>
        <v>5012</v>
      </c>
      <c r="T16" s="64">
        <f>'WEEKLY COMPETITIVE REPORT'!T16</f>
        <v>-15.993142297330394</v>
      </c>
      <c r="U16" s="14">
        <f>'WEEKLY COMPETITIVE REPORT'!U16/Y4</f>
        <v>173981.58035237587</v>
      </c>
      <c r="V16" s="14">
        <f t="shared" si="1"/>
        <v>2497.2091442993737</v>
      </c>
      <c r="W16" s="25">
        <f t="shared" si="2"/>
        <v>201450.88093966898</v>
      </c>
      <c r="X16" s="22">
        <f>'WEEKLY COMPETITIVE REPORT'!X16</f>
        <v>27103</v>
      </c>
      <c r="Y16" s="56">
        <f>'WEEKLY COMPETITIVE REPORT'!Y16</f>
        <v>31202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ELYSIUM</v>
      </c>
      <c r="D17" s="4" t="str">
        <f>'WEEKLY COMPETITIVE REPORT'!D17</f>
        <v>ELIZIJ</v>
      </c>
      <c r="E17" s="4" t="str">
        <f>'WEEKLY COMPETITIVE REPORT'!E17</f>
        <v>SONY</v>
      </c>
      <c r="F17" s="4" t="str">
        <f>'WEEKLY COMPETITIVE REPORT'!F17</f>
        <v>CF</v>
      </c>
      <c r="G17" s="37">
        <f>'WEEKLY COMPETITIVE REPORT'!G17</f>
        <v>2</v>
      </c>
      <c r="H17" s="37">
        <f>'WEEKLY COMPETITIVE REPORT'!H17</f>
        <v>11</v>
      </c>
      <c r="I17" s="14">
        <f>'WEEKLY COMPETITIVE REPORT'!I17/Y4</f>
        <v>13782.701548318206</v>
      </c>
      <c r="J17" s="14">
        <f>'WEEKLY COMPETITIVE REPORT'!J17/Y4</f>
        <v>14247.197010144155</v>
      </c>
      <c r="K17" s="22">
        <f>'WEEKLY COMPETITIVE REPORT'!K17</f>
        <v>1813</v>
      </c>
      <c r="L17" s="22">
        <f>'WEEKLY COMPETITIVE REPORT'!L17</f>
        <v>1898</v>
      </c>
      <c r="M17" s="64">
        <f>'WEEKLY COMPETITIVE REPORT'!M17</f>
        <v>-3.260258572231592</v>
      </c>
      <c r="N17" s="14">
        <f t="shared" si="0"/>
        <v>1252.972868028928</v>
      </c>
      <c r="O17" s="37">
        <f>'WEEKLY COMPETITIVE REPORT'!O17</f>
        <v>11</v>
      </c>
      <c r="P17" s="14">
        <f>'WEEKLY COMPETITIVE REPORT'!P17/Y4</f>
        <v>23284.837159636947</v>
      </c>
      <c r="Q17" s="14">
        <f>'WEEKLY COMPETITIVE REPORT'!Q17/Y4</f>
        <v>36083.82274426054</v>
      </c>
      <c r="R17" s="22">
        <f>'WEEKLY COMPETITIVE REPORT'!R17</f>
        <v>3443</v>
      </c>
      <c r="S17" s="22">
        <f>'WEEKLY COMPETITIVE REPORT'!S17</f>
        <v>5386</v>
      </c>
      <c r="T17" s="64">
        <f>'WEEKLY COMPETITIVE REPORT'!T17</f>
        <v>-35.47014870163497</v>
      </c>
      <c r="U17" s="14">
        <f>'WEEKLY COMPETITIVE REPORT'!U17/Y4</f>
        <v>36083.82274426054</v>
      </c>
      <c r="V17" s="14">
        <f t="shared" si="1"/>
        <v>2116.8033781488134</v>
      </c>
      <c r="W17" s="25">
        <f t="shared" si="2"/>
        <v>59368.65990389749</v>
      </c>
      <c r="X17" s="22">
        <f>'WEEKLY COMPETITIVE REPORT'!X17</f>
        <v>5386</v>
      </c>
      <c r="Y17" s="56">
        <f>'WEEKLY COMPETITIVE REPORT'!Y17</f>
        <v>8829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RED 2</v>
      </c>
      <c r="D18" s="4" t="str">
        <f>'WEEKLY COMPETITIVE REPORT'!D18</f>
        <v> UPOKOJENI, OBOROŽENI, NEVARNI 2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2</v>
      </c>
      <c r="H18" s="37">
        <f>'WEEKLY COMPETITIVE REPORT'!H18</f>
        <v>10</v>
      </c>
      <c r="I18" s="14">
        <f>'WEEKLY COMPETITIVE REPORT'!I18/Y4</f>
        <v>8774.693005872932</v>
      </c>
      <c r="J18" s="14">
        <f>'WEEKLY COMPETITIVE REPORT'!J18/Y4</f>
        <v>10763.481046449546</v>
      </c>
      <c r="K18" s="22">
        <f>'WEEKLY COMPETITIVE REPORT'!K18</f>
        <v>1147</v>
      </c>
      <c r="L18" s="22">
        <f>'WEEKLY COMPETITIVE REPORT'!L18</f>
        <v>1426</v>
      </c>
      <c r="M18" s="64">
        <f>'WEEKLY COMPETITIVE REPORT'!M18</f>
        <v>-18.47718253968253</v>
      </c>
      <c r="N18" s="14">
        <f t="shared" si="0"/>
        <v>877.4693005872932</v>
      </c>
      <c r="O18" s="37">
        <f>'WEEKLY COMPETITIVE REPORT'!O18</f>
        <v>10</v>
      </c>
      <c r="P18" s="14">
        <f>'WEEKLY COMPETITIVE REPORT'!P18/Y4</f>
        <v>14690.336358782703</v>
      </c>
      <c r="Q18" s="14">
        <f>'WEEKLY COMPETITIVE REPORT'!Q18/Y4</f>
        <v>23735.98505072077</v>
      </c>
      <c r="R18" s="22">
        <f>'WEEKLY COMPETITIVE REPORT'!R18</f>
        <v>2148</v>
      </c>
      <c r="S18" s="22">
        <f>'WEEKLY COMPETITIVE REPORT'!S18</f>
        <v>3561</v>
      </c>
      <c r="T18" s="64">
        <f>'WEEKLY COMPETITIVE REPORT'!T18</f>
        <v>-38.109430354833265</v>
      </c>
      <c r="U18" s="14">
        <f>'WEEKLY COMPETITIVE REPORT'!U18/Y4</f>
        <v>25293.64655632675</v>
      </c>
      <c r="V18" s="14">
        <f t="shared" si="1"/>
        <v>1469.0336358782702</v>
      </c>
      <c r="W18" s="25">
        <f t="shared" si="2"/>
        <v>39983.98291510945</v>
      </c>
      <c r="X18" s="22">
        <f>'WEEKLY COMPETITIVE REPORT'!X18</f>
        <v>3781</v>
      </c>
      <c r="Y18" s="56">
        <f>'WEEKLY COMPETITIVE REPORT'!Y18</f>
        <v>5929</v>
      </c>
    </row>
    <row r="19" spans="1:25" ht="12.75">
      <c r="A19" s="50">
        <v>6</v>
      </c>
      <c r="B19" s="4" t="str">
        <f>'WEEKLY COMPETITIVE REPORT'!B19</f>
        <v>New</v>
      </c>
      <c r="C19" s="4" t="str">
        <f>'WEEKLY COMPETITIVE REPORT'!C19</f>
        <v>KICK ASS 2</v>
      </c>
      <c r="D19" s="4" t="str">
        <f>'WEEKLY COMPETITIVE REPORT'!D19</f>
        <v>KICK ASS 2</v>
      </c>
      <c r="E19" s="4" t="str">
        <f>'WEEKLY COMPETITIVE REPORT'!E19</f>
        <v>UNI</v>
      </c>
      <c r="F19" s="4" t="str">
        <f>'WEEKLY COMPETITIVE REPORT'!F19</f>
        <v>Karantanija</v>
      </c>
      <c r="G19" s="37">
        <f>'WEEKLY COMPETITIVE REPORT'!G19</f>
        <v>1</v>
      </c>
      <c r="H19" s="37">
        <f>'WEEKLY COMPETITIVE REPORT'!H19</f>
        <v>9</v>
      </c>
      <c r="I19" s="14">
        <f>'WEEKLY COMPETITIVE REPORT'!I19/Y4</f>
        <v>5149.492792311799</v>
      </c>
      <c r="J19" s="14">
        <f>'WEEKLY COMPETITIVE REPORT'!J19/Y4</f>
        <v>0</v>
      </c>
      <c r="K19" s="22">
        <f>'WEEKLY COMPETITIVE REPORT'!K19</f>
        <v>727</v>
      </c>
      <c r="L19" s="22">
        <f>'WEEKLY COMPETITIVE REPORT'!L19</f>
        <v>0</v>
      </c>
      <c r="M19" s="64">
        <f>'WEEKLY COMPETITIVE REPORT'!M19</f>
        <v>0</v>
      </c>
      <c r="N19" s="14">
        <f t="shared" si="0"/>
        <v>572.1658658124221</v>
      </c>
      <c r="O19" s="37">
        <f>'WEEKLY COMPETITIVE REPORT'!O19</f>
        <v>9</v>
      </c>
      <c r="P19" s="14">
        <f>'WEEKLY COMPETITIVE REPORT'!P19/Y4</f>
        <v>11437.533368926855</v>
      </c>
      <c r="Q19" s="14">
        <f>'WEEKLY COMPETITIVE REPORT'!Q19/Y4</f>
        <v>0</v>
      </c>
      <c r="R19" s="22">
        <f>'WEEKLY COMPETITIVE REPORT'!R19</f>
        <v>1827</v>
      </c>
      <c r="S19" s="22">
        <f>'WEEKLY COMPETITIVE REPORT'!S19</f>
        <v>0</v>
      </c>
      <c r="T19" s="64">
        <f>'WEEKLY COMPETITIVE REPORT'!T19</f>
        <v>0</v>
      </c>
      <c r="U19" s="14">
        <f>'WEEKLY COMPETITIVE REPORT'!U19/Y4</f>
        <v>0</v>
      </c>
      <c r="V19" s="14">
        <f t="shared" si="1"/>
        <v>1270.8370409918728</v>
      </c>
      <c r="W19" s="25">
        <f t="shared" si="2"/>
        <v>11437.533368926855</v>
      </c>
      <c r="X19" s="22">
        <f>'WEEKLY COMPETITIVE REPORT'!X19</f>
        <v>0</v>
      </c>
      <c r="Y19" s="56">
        <f>'WEEKLY COMPETITIVE REPORT'!Y19</f>
        <v>1827</v>
      </c>
    </row>
    <row r="20" spans="1:25" ht="12.75">
      <c r="A20" s="51">
        <v>7</v>
      </c>
      <c r="B20" s="4" t="str">
        <f>'WEEKLY COMPETITIVE REPORT'!B20</f>
        <v>New</v>
      </c>
      <c r="C20" s="4" t="str">
        <f>'WEEKLY COMPETITIVE REPORT'!C20</f>
        <v>DUAL</v>
      </c>
      <c r="D20" s="4" t="str">
        <f>'WEEKLY COMPETITIVE REPORT'!D20</f>
        <v>DVOJINA</v>
      </c>
      <c r="E20" s="4" t="str">
        <f>'WEEKLY COMPETITIVE REPORT'!E20</f>
        <v>DOMEST</v>
      </c>
      <c r="F20" s="4" t="str">
        <f>'WEEKLY COMPETITIVE REPORT'!F20</f>
        <v>FIVIA</v>
      </c>
      <c r="G20" s="37">
        <f>'WEEKLY COMPETITIVE REPORT'!G20</f>
        <v>1</v>
      </c>
      <c r="H20" s="37">
        <f>'WEEKLY COMPETITIVE REPORT'!H20</f>
        <v>9</v>
      </c>
      <c r="I20" s="14">
        <f>'WEEKLY COMPETITIVE REPORT'!I20/Y4</f>
        <v>5040.0427122263745</v>
      </c>
      <c r="J20" s="14">
        <f>'WEEKLY COMPETITIVE REPORT'!J20/Y4</f>
        <v>0</v>
      </c>
      <c r="K20" s="22">
        <f>'WEEKLY COMPETITIVE REPORT'!K20</f>
        <v>839</v>
      </c>
      <c r="L20" s="22">
        <f>'WEEKLY COMPETITIVE REPORT'!L20</f>
        <v>0</v>
      </c>
      <c r="M20" s="64">
        <f>'WEEKLY COMPETITIVE REPORT'!M20</f>
        <v>0</v>
      </c>
      <c r="N20" s="14">
        <f t="shared" si="0"/>
        <v>560.0047458029305</v>
      </c>
      <c r="O20" s="37">
        <f>'WEEKLY COMPETITIVE REPORT'!O20</f>
        <v>9</v>
      </c>
      <c r="P20" s="14">
        <f>'WEEKLY COMPETITIVE REPORT'!P20/Y4</f>
        <v>9237.853710624666</v>
      </c>
      <c r="Q20" s="14">
        <f>'WEEKLY COMPETITIVE REPORT'!Q20/Y4</f>
        <v>0</v>
      </c>
      <c r="R20" s="22">
        <f>'WEEKLY COMPETITIVE REPORT'!R20</f>
        <v>1554</v>
      </c>
      <c r="S20" s="22">
        <f>'WEEKLY COMPETITIVE REPORT'!S20</f>
        <v>0</v>
      </c>
      <c r="T20" s="64">
        <f>'WEEKLY COMPETITIVE REPORT'!T20</f>
        <v>0</v>
      </c>
      <c r="U20" s="14">
        <f>'WEEKLY COMPETITIVE REPORT'!U20/Y4</f>
        <v>6226.641751201281</v>
      </c>
      <c r="V20" s="14">
        <f t="shared" si="1"/>
        <v>1026.4281900694073</v>
      </c>
      <c r="W20" s="25">
        <f t="shared" si="2"/>
        <v>15464.495461825947</v>
      </c>
      <c r="X20" s="22">
        <f>'WEEKLY COMPETITIVE REPORT'!X20</f>
        <v>1071</v>
      </c>
      <c r="Y20" s="56">
        <f>'WEEKLY COMPETITIVE REPORT'!Y20</f>
        <v>2625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R.I.P.D.</v>
      </c>
      <c r="D21" s="4" t="str">
        <f>'WEEKLY COMPETITIVE REPORT'!D21</f>
        <v>R.I.P.D. URAD ZA POKOJNIKE</v>
      </c>
      <c r="E21" s="4" t="str">
        <f>'WEEKLY COMPETITIVE REPORT'!E21</f>
        <v>UNI</v>
      </c>
      <c r="F21" s="4" t="str">
        <f>'WEEKLY COMPETITIVE REPORT'!F21</f>
        <v>Karantanija</v>
      </c>
      <c r="G21" s="37">
        <f>'WEEKLY COMPETITIVE REPORT'!G21</f>
        <v>3</v>
      </c>
      <c r="H21" s="37">
        <f>'WEEKLY COMPETITIVE REPORT'!H21</f>
        <v>9</v>
      </c>
      <c r="I21" s="14">
        <f>'WEEKLY COMPETITIVE REPORT'!I21/Y4</f>
        <v>2793.6465563267484</v>
      </c>
      <c r="J21" s="14">
        <f>'WEEKLY COMPETITIVE REPORT'!J21/Y4</f>
        <v>3784.036305392419</v>
      </c>
      <c r="K21" s="22">
        <f>'WEEKLY COMPETITIVE REPORT'!K21</f>
        <v>387</v>
      </c>
      <c r="L21" s="22">
        <f>'WEEKLY COMPETITIVE REPORT'!L21</f>
        <v>526</v>
      </c>
      <c r="M21" s="64">
        <f>'WEEKLY COMPETITIVE REPORT'!M21</f>
        <v>-26.172839506172835</v>
      </c>
      <c r="N21" s="14">
        <f aca="true" t="shared" si="3" ref="N21:N33">I21/H21</f>
        <v>310.4051729251943</v>
      </c>
      <c r="O21" s="37">
        <f>'WEEKLY COMPETITIVE REPORT'!O21</f>
        <v>9</v>
      </c>
      <c r="P21" s="14">
        <f>'WEEKLY COMPETITIVE REPORT'!P21/Y4</f>
        <v>5301.655098772024</v>
      </c>
      <c r="Q21" s="14">
        <f>'WEEKLY COMPETITIVE REPORT'!Q21/Y4</f>
        <v>8618.526428190069</v>
      </c>
      <c r="R21" s="22">
        <f>'WEEKLY COMPETITIVE REPORT'!R21</f>
        <v>802</v>
      </c>
      <c r="S21" s="22">
        <f>'WEEKLY COMPETITIVE REPORT'!S21</f>
        <v>1341</v>
      </c>
      <c r="T21" s="64">
        <f>'WEEKLY COMPETITIVE REPORT'!T21</f>
        <v>-38.48536472045841</v>
      </c>
      <c r="U21" s="14">
        <f>'WEEKLY COMPETITIVE REPORT'!U21/Y4</f>
        <v>26147.891083822746</v>
      </c>
      <c r="V21" s="14">
        <f aca="true" t="shared" si="4" ref="V21:V33">P21/O21</f>
        <v>589.0727887524471</v>
      </c>
      <c r="W21" s="25">
        <f aca="true" t="shared" si="5" ref="W21:W33">P21+U21</f>
        <v>31449.54618259477</v>
      </c>
      <c r="X21" s="22">
        <f>'WEEKLY COMPETITIVE REPORT'!X21</f>
        <v>4340</v>
      </c>
      <c r="Y21" s="56">
        <f>'WEEKLY COMPETITIVE REPORT'!Y21</f>
        <v>5142</v>
      </c>
    </row>
    <row r="22" spans="1:25" ht="12.75">
      <c r="A22" s="50">
        <v>9</v>
      </c>
      <c r="B22" s="4">
        <f>'WEEKLY COMPETITIVE REPORT'!B22</f>
        <v>9</v>
      </c>
      <c r="C22" s="4" t="str">
        <f>'WEEKLY COMPETITIVE REPORT'!C22</f>
        <v>NOW YOU SEE ME</v>
      </c>
      <c r="D22" s="4" t="str">
        <f>'WEEKLY COMPETITIVE REPORT'!D22</f>
        <v>MOJSTRI ILUZIJ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11</v>
      </c>
      <c r="H22" s="37">
        <f>'WEEKLY COMPETITIVE REPORT'!H22</f>
        <v>9</v>
      </c>
      <c r="I22" s="14">
        <f>'WEEKLY COMPETITIVE REPORT'!I22/Y4</f>
        <v>2569.40736785905</v>
      </c>
      <c r="J22" s="14">
        <f>'WEEKLY COMPETITIVE REPORT'!J22/Y4</f>
        <v>2098.2381206620394</v>
      </c>
      <c r="K22" s="22">
        <f>'WEEKLY COMPETITIVE REPORT'!K22</f>
        <v>330</v>
      </c>
      <c r="L22" s="22">
        <f>'WEEKLY COMPETITIVE REPORT'!L22</f>
        <v>265</v>
      </c>
      <c r="M22" s="64">
        <f>'WEEKLY COMPETITIVE REPORT'!M22</f>
        <v>22.4554707379135</v>
      </c>
      <c r="N22" s="14">
        <f t="shared" si="3"/>
        <v>285.4897075398944</v>
      </c>
      <c r="O22" s="37">
        <f>'WEEKLY COMPETITIVE REPORT'!O22</f>
        <v>9</v>
      </c>
      <c r="P22" s="14">
        <f>'WEEKLY COMPETITIVE REPORT'!P22/Y4</f>
        <v>4758.408969567538</v>
      </c>
      <c r="Q22" s="14">
        <f>'WEEKLY COMPETITIVE REPORT'!Q22/Y4</f>
        <v>5284.303256807261</v>
      </c>
      <c r="R22" s="22">
        <f>'WEEKLY COMPETITIVE REPORT'!R22</f>
        <v>645</v>
      </c>
      <c r="S22" s="22">
        <f>'WEEKLY COMPETITIVE REPORT'!S22</f>
        <v>714</v>
      </c>
      <c r="T22" s="64">
        <f>'WEEKLY COMPETITIVE REPORT'!T22</f>
        <v>-9.952008082849204</v>
      </c>
      <c r="U22" s="14">
        <f>'WEEKLY COMPETITIVE REPORT'!U22/Y4</f>
        <v>121596.36946075814</v>
      </c>
      <c r="V22" s="14">
        <f t="shared" si="4"/>
        <v>528.7121077297265</v>
      </c>
      <c r="W22" s="25">
        <f t="shared" si="5"/>
        <v>126354.77843032568</v>
      </c>
      <c r="X22" s="22">
        <f>'WEEKLY COMPETITIVE REPORT'!X22</f>
        <v>17365</v>
      </c>
      <c r="Y22" s="56">
        <f>'WEEKLY COMPETITIVE REPORT'!Y22</f>
        <v>18010</v>
      </c>
    </row>
    <row r="23" spans="1:25" ht="12.75">
      <c r="A23" s="50">
        <v>10</v>
      </c>
      <c r="B23" s="4">
        <f>'WEEKLY COMPETITIVE REPORT'!B23</f>
        <v>6</v>
      </c>
      <c r="C23" s="4" t="str">
        <f>'WEEKLY COMPETITIVE REPORT'!C23</f>
        <v>HEAT</v>
      </c>
      <c r="D23" s="4" t="str">
        <f>'WEEKLY COMPETITIVE REPORT'!D23</f>
        <v>DRZNI PAR</v>
      </c>
      <c r="E23" s="4" t="str">
        <f>'WEEKLY COMPETITIVE REPORT'!E23</f>
        <v>FOX</v>
      </c>
      <c r="F23" s="4" t="str">
        <f>'WEEKLY COMPETITIVE REPORT'!F23</f>
        <v>Blitz</v>
      </c>
      <c r="G23" s="37">
        <f>'WEEKLY COMPETITIVE REPORT'!G23</f>
        <v>7</v>
      </c>
      <c r="H23" s="37">
        <f>'WEEKLY COMPETITIVE REPORT'!H23</f>
        <v>9</v>
      </c>
      <c r="I23" s="14">
        <f>'WEEKLY COMPETITIVE REPORT'!I23/Y4</f>
        <v>1992.7923117992525</v>
      </c>
      <c r="J23" s="14">
        <f>'WEEKLY COMPETITIVE REPORT'!J23/Y4</f>
        <v>3015.2162306460227</v>
      </c>
      <c r="K23" s="22">
        <f>'WEEKLY COMPETITIVE REPORT'!K23</f>
        <v>273</v>
      </c>
      <c r="L23" s="22">
        <f>'WEEKLY COMPETITIVE REPORT'!L23</f>
        <v>416</v>
      </c>
      <c r="M23" s="64">
        <f>'WEEKLY COMPETITIVE REPORT'!M23</f>
        <v>-33.908809207613984</v>
      </c>
      <c r="N23" s="14">
        <f t="shared" si="3"/>
        <v>221.42136797769473</v>
      </c>
      <c r="O23" s="37">
        <f>'WEEKLY COMPETITIVE REPORT'!O23</f>
        <v>9</v>
      </c>
      <c r="P23" s="14">
        <f>'WEEKLY COMPETITIVE REPORT'!P23/Y4</f>
        <v>3837.4265883609182</v>
      </c>
      <c r="Q23" s="14">
        <f>'WEEKLY COMPETITIVE REPORT'!Q23/Y4</f>
        <v>7235.718099305926</v>
      </c>
      <c r="R23" s="22">
        <f>'WEEKLY COMPETITIVE REPORT'!R23</f>
        <v>567</v>
      </c>
      <c r="S23" s="22">
        <f>'WEEKLY COMPETITIVE REPORT'!S23</f>
        <v>1104</v>
      </c>
      <c r="T23" s="64">
        <f>'WEEKLY COMPETITIVE REPORT'!T23</f>
        <v>-46.965504519461355</v>
      </c>
      <c r="U23" s="14">
        <f>'WEEKLY COMPETITIVE REPORT'!U23/Y4</f>
        <v>84277.89642285104</v>
      </c>
      <c r="V23" s="14">
        <f t="shared" si="4"/>
        <v>426.38073204010203</v>
      </c>
      <c r="W23" s="25">
        <f t="shared" si="5"/>
        <v>88115.32301121196</v>
      </c>
      <c r="X23" s="22">
        <f>'WEEKLY COMPETITIVE REPORT'!X23</f>
        <v>12806</v>
      </c>
      <c r="Y23" s="56">
        <f>'WEEKLY COMPETITIVE REPORT'!Y23</f>
        <v>13373</v>
      </c>
    </row>
    <row r="24" spans="1:25" ht="12.75">
      <c r="A24" s="50">
        <v>11</v>
      </c>
      <c r="B24" s="4">
        <f>'WEEKLY COMPETITIVE REPORT'!B24</f>
        <v>7</v>
      </c>
      <c r="C24" s="4" t="str">
        <f>'WEEKLY COMPETITIVE REPORT'!C24</f>
        <v>BLING RING</v>
      </c>
      <c r="D24" s="4" t="str">
        <f>'WEEKLY COMPETITIVE REPORT'!D24</f>
        <v>BLING RING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3</v>
      </c>
      <c r="H24" s="37">
        <f>'WEEKLY COMPETITIVE REPORT'!H24</f>
        <v>9</v>
      </c>
      <c r="I24" s="14">
        <f>'WEEKLY COMPETITIVE REPORT'!I24/Y4</f>
        <v>1434.8638547784303</v>
      </c>
      <c r="J24" s="14">
        <f>'WEEKLY COMPETITIVE REPORT'!J24/Y4</f>
        <v>2536.0384410037373</v>
      </c>
      <c r="K24" s="22">
        <f>'WEEKLY COMPETITIVE REPORT'!K24</f>
        <v>192</v>
      </c>
      <c r="L24" s="22">
        <f>'WEEKLY COMPETITIVE REPORT'!L24</f>
        <v>349</v>
      </c>
      <c r="M24" s="64">
        <f>'WEEKLY COMPETITIVE REPORT'!M24</f>
        <v>-43.42105263157895</v>
      </c>
      <c r="N24" s="14">
        <f t="shared" si="3"/>
        <v>159.42931719760338</v>
      </c>
      <c r="O24" s="37">
        <f>'WEEKLY COMPETITIVE REPORT'!O24</f>
        <v>9</v>
      </c>
      <c r="P24" s="14">
        <f>'WEEKLY COMPETITIVE REPORT'!P24/Y4</f>
        <v>3806.7271756540313</v>
      </c>
      <c r="Q24" s="14">
        <f>'WEEKLY COMPETITIVE REPORT'!Q24/Y4</f>
        <v>7030.165509877203</v>
      </c>
      <c r="R24" s="22">
        <f>'WEEKLY COMPETITIVE REPORT'!R24</f>
        <v>586</v>
      </c>
      <c r="S24" s="22">
        <f>'WEEKLY COMPETITIVE REPORT'!S24</f>
        <v>1083</v>
      </c>
      <c r="T24" s="64">
        <f>'WEEKLY COMPETITIVE REPORT'!T24</f>
        <v>-45.85152838427947</v>
      </c>
      <c r="U24" s="14">
        <f>'WEEKLY COMPETITIVE REPORT'!U24/Y4</f>
        <v>24913.240790176187</v>
      </c>
      <c r="V24" s="14">
        <f t="shared" si="4"/>
        <v>422.9696861837813</v>
      </c>
      <c r="W24" s="25">
        <f t="shared" si="5"/>
        <v>28719.96796583022</v>
      </c>
      <c r="X24" s="22">
        <f>'WEEKLY COMPETITIVE REPORT'!X24</f>
        <v>3845</v>
      </c>
      <c r="Y24" s="56">
        <f>'WEEKLY COMPETITIVE REPORT'!Y24</f>
        <v>4431</v>
      </c>
    </row>
    <row r="25" spans="1:25" ht="12.75">
      <c r="A25" s="50">
        <v>12</v>
      </c>
      <c r="B25" s="4">
        <f>'WEEKLY COMPETITIVE REPORT'!B25</f>
        <v>12</v>
      </c>
      <c r="C25" s="4" t="str">
        <f>'WEEKLY COMPETITIVE REPORT'!C25</f>
        <v>BEHIND THE CANDELABRA</v>
      </c>
      <c r="D25" s="4" t="str">
        <f>'WEEKLY COMPETITIVE REPORT'!D25</f>
        <v>MOJE ŽIVLJENJE Z LIBERACEJEM</v>
      </c>
      <c r="E25" s="4" t="str">
        <f>'WEEKLY COMPETITIVE REPORT'!E25</f>
        <v>IND</v>
      </c>
      <c r="F25" s="4" t="str">
        <f>'WEEKLY COMPETITIVE REPORT'!F25</f>
        <v>Cinemania</v>
      </c>
      <c r="G25" s="37">
        <f>'WEEKLY COMPETITIVE REPORT'!G25</f>
        <v>2</v>
      </c>
      <c r="H25" s="37">
        <f>'WEEKLY COMPETITIVE REPORT'!H25</f>
        <v>1</v>
      </c>
      <c r="I25" s="14">
        <f>'WEEKLY COMPETITIVE REPORT'!I25/Y4</f>
        <v>1940.7367859049652</v>
      </c>
      <c r="J25" s="14">
        <f>'WEEKLY COMPETITIVE REPORT'!J25/Y4</f>
        <v>1637.7469300587293</v>
      </c>
      <c r="K25" s="22">
        <f>'WEEKLY COMPETITIVE REPORT'!K25</f>
        <v>313</v>
      </c>
      <c r="L25" s="22">
        <f>'WEEKLY COMPETITIVE REPORT'!L25</f>
        <v>266</v>
      </c>
      <c r="M25" s="64">
        <f>'WEEKLY COMPETITIVE REPORT'!M25</f>
        <v>18.500407497962513</v>
      </c>
      <c r="N25" s="14">
        <f t="shared" si="3"/>
        <v>1940.7367859049652</v>
      </c>
      <c r="O25" s="37">
        <f>'WEEKLY COMPETITIVE REPORT'!O25</f>
        <v>1</v>
      </c>
      <c r="P25" s="14">
        <f>'WEEKLY COMPETITIVE REPORT'!P25/Y4</f>
        <v>3517.08489054992</v>
      </c>
      <c r="Q25" s="14">
        <f>'WEEKLY COMPETITIVE REPORT'!Q25/Y4</f>
        <v>3314.201815269621</v>
      </c>
      <c r="R25" s="22">
        <f>'WEEKLY COMPETITIVE REPORT'!R25</f>
        <v>582</v>
      </c>
      <c r="S25" s="22">
        <f>'WEEKLY COMPETITIVE REPORT'!S25</f>
        <v>555</v>
      </c>
      <c r="T25" s="64">
        <f>'WEEKLY COMPETITIVE REPORT'!T25</f>
        <v>6.121627064035451</v>
      </c>
      <c r="U25" s="14">
        <f>'WEEKLY COMPETITIVE REPORT'!U25/Y4</f>
        <v>8259.476775226909</v>
      </c>
      <c r="V25" s="14">
        <f t="shared" si="4"/>
        <v>3517.08489054992</v>
      </c>
      <c r="W25" s="25">
        <f t="shared" si="5"/>
        <v>11776.56166577683</v>
      </c>
      <c r="X25" s="22">
        <f>'WEEKLY COMPETITIVE REPORT'!X25</f>
        <v>1399</v>
      </c>
      <c r="Y25" s="56">
        <f>'WEEKLY COMPETITIVE REPORT'!Y25</f>
        <v>1981</v>
      </c>
    </row>
    <row r="26" spans="1:25" ht="12.75" customHeight="1">
      <c r="A26" s="50">
        <v>13</v>
      </c>
      <c r="B26" s="4">
        <f>'WEEKLY COMPETITIVE REPORT'!B26</f>
        <v>10</v>
      </c>
      <c r="C26" s="4" t="str">
        <f>'WEEKLY COMPETITIVE REPORT'!C26</f>
        <v>MONSTERS UNIVERSITY 3D</v>
      </c>
      <c r="D26" s="4" t="str">
        <f>'WEEKLY COMPETITIVE REPORT'!D26</f>
        <v>POŠASTI Z UNIVERZE 3D</v>
      </c>
      <c r="E26" s="4" t="str">
        <f>'WEEKLY COMPETITIVE REPORT'!E26</f>
        <v>BVI</v>
      </c>
      <c r="F26" s="4" t="str">
        <f>'WEEKLY COMPETITIVE REPORT'!F26</f>
        <v>CENEX</v>
      </c>
      <c r="G26" s="37">
        <f>'WEEKLY COMPETITIVE REPORT'!G26</f>
        <v>10</v>
      </c>
      <c r="H26" s="37">
        <f>'WEEKLY COMPETITIVE REPORT'!H26</f>
        <v>17</v>
      </c>
      <c r="I26" s="14">
        <f>'WEEKLY COMPETITIVE REPORT'!I26/Y4</f>
        <v>1583.021890016017</v>
      </c>
      <c r="J26" s="14">
        <f>'WEEKLY COMPETITIVE REPORT'!J26/Y4</f>
        <v>1899.3593166043781</v>
      </c>
      <c r="K26" s="22">
        <f>'WEEKLY COMPETITIVE REPORT'!K26</f>
        <v>240</v>
      </c>
      <c r="L26" s="22">
        <f>'WEEKLY COMPETITIVE REPORT'!L26</f>
        <v>265</v>
      </c>
      <c r="M26" s="64">
        <f>'WEEKLY COMPETITIVE REPORT'!M26</f>
        <v>-16.65495432185523</v>
      </c>
      <c r="N26" s="14">
        <f t="shared" si="3"/>
        <v>93.11893470682453</v>
      </c>
      <c r="O26" s="37">
        <f>'WEEKLY COMPETITIVE REPORT'!O26</f>
        <v>17</v>
      </c>
      <c r="P26" s="14">
        <f>'WEEKLY COMPETITIVE REPORT'!P26/Y4</f>
        <v>2467.9658302189</v>
      </c>
      <c r="Q26" s="14">
        <f>'WEEKLY COMPETITIVE REPORT'!Q26/Y4</f>
        <v>4228.510411105179</v>
      </c>
      <c r="R26" s="22">
        <f>'WEEKLY COMPETITIVE REPORT'!R26</f>
        <v>377</v>
      </c>
      <c r="S26" s="22">
        <f>'WEEKLY COMPETITIVE REPORT'!S26</f>
        <v>632</v>
      </c>
      <c r="T26" s="64">
        <f>'WEEKLY COMPETITIVE REPORT'!T26</f>
        <v>-41.635101010101</v>
      </c>
      <c r="U26" s="14">
        <f>'WEEKLY COMPETITIVE REPORT'!U26/Y4</f>
        <v>157354.51147891083</v>
      </c>
      <c r="V26" s="14">
        <f t="shared" si="4"/>
        <v>145.17446060111178</v>
      </c>
      <c r="W26" s="25">
        <f t="shared" si="5"/>
        <v>159822.47730912972</v>
      </c>
      <c r="X26" s="22">
        <f>'WEEKLY COMPETITIVE REPORT'!X26</f>
        <v>23860</v>
      </c>
      <c r="Y26" s="56">
        <f>'WEEKLY COMPETITIVE REPORT'!Y26</f>
        <v>24237</v>
      </c>
    </row>
    <row r="27" spans="1:25" ht="12.75" customHeight="1">
      <c r="A27" s="50">
        <v>14</v>
      </c>
      <c r="B27" s="4">
        <f>'WEEKLY COMPETITIVE REPORT'!B27</f>
        <v>11</v>
      </c>
      <c r="C27" s="4" t="str">
        <f>'WEEKLY COMPETITIVE REPORT'!C27</f>
        <v>LONE RANGER</v>
      </c>
      <c r="D27" s="4" t="str">
        <f>'WEEKLY COMPETITIVE REPORT'!D27</f>
        <v>OSAMLJENI JEZDEC</v>
      </c>
      <c r="E27" s="4" t="str">
        <f>'WEEKLY COMPETITIVE REPORT'!E27</f>
        <v>BVI</v>
      </c>
      <c r="F27" s="4" t="str">
        <f>'WEEKLY COMPETITIVE REPORT'!F27</f>
        <v>CENEX</v>
      </c>
      <c r="G27" s="37">
        <f>'WEEKLY COMPETITIVE REPORT'!G27</f>
        <v>8</v>
      </c>
      <c r="H27" s="37">
        <f>'WEEKLY COMPETITIVE REPORT'!H27</f>
        <v>10</v>
      </c>
      <c r="I27" s="14">
        <f>'WEEKLY COMPETITIVE REPORT'!I27/Y4</f>
        <v>1190.603310197544</v>
      </c>
      <c r="J27" s="14">
        <f>'WEEKLY COMPETITIVE REPORT'!J27/Y17</f>
        <v>0.13127194472760223</v>
      </c>
      <c r="K27" s="22">
        <f>'WEEKLY COMPETITIVE REPORT'!K27</f>
        <v>162</v>
      </c>
      <c r="L27" s="22">
        <f>'WEEKLY COMPETITIVE REPORT'!L27</f>
        <v>200</v>
      </c>
      <c r="M27" s="64">
        <f>'WEEKLY COMPETITIVE REPORT'!M27</f>
        <v>-23.037100949094054</v>
      </c>
      <c r="N27" s="14">
        <f t="shared" si="3"/>
        <v>119.0603310197544</v>
      </c>
      <c r="O27" s="37">
        <f>'WEEKLY COMPETITIVE REPORT'!O27</f>
        <v>10</v>
      </c>
      <c r="P27" s="14">
        <f>'WEEKLY COMPETITIVE REPORT'!P27/Y4</f>
        <v>2390.5499199145756</v>
      </c>
      <c r="Q27" s="14">
        <f>'WEEKLY COMPETITIVE REPORT'!Q27/Y17</f>
        <v>0.3182693396760675</v>
      </c>
      <c r="R27" s="22">
        <f>'WEEKLY COMPETITIVE REPORT'!R27</f>
        <v>333</v>
      </c>
      <c r="S27" s="22">
        <f>'WEEKLY COMPETITIVE REPORT'!S27</f>
        <v>543</v>
      </c>
      <c r="T27" s="64">
        <f>'WEEKLY COMPETITIVE REPORT'!T27</f>
        <v>-36.263345195729535</v>
      </c>
      <c r="U27" s="14">
        <f>'WEEKLY COMPETITIVE REPORT'!U27/Y17</f>
        <v>7.711292332087439</v>
      </c>
      <c r="V27" s="14">
        <f t="shared" si="4"/>
        <v>239.05499199145757</v>
      </c>
      <c r="W27" s="25">
        <f t="shared" si="5"/>
        <v>2398.261212246663</v>
      </c>
      <c r="X27" s="22">
        <f>'WEEKLY COMPETITIVE REPORT'!X27</f>
        <v>13383</v>
      </c>
      <c r="Y27" s="56">
        <f>'WEEKLY COMPETITIVE REPORT'!Y27</f>
        <v>13716</v>
      </c>
    </row>
    <row r="28" spans="1:25" ht="12.75">
      <c r="A28" s="50">
        <v>15</v>
      </c>
      <c r="B28" s="4">
        <f>'WEEKLY COMPETITIVE REPORT'!B28</f>
        <v>13</v>
      </c>
      <c r="C28" s="4" t="str">
        <f>'WEEKLY COMPETITIVE REPORT'!C28</f>
        <v>WHITE HOUSE DOWN</v>
      </c>
      <c r="D28" s="4" t="str">
        <f>'WEEKLY COMPETITIVE REPORT'!D28</f>
        <v>NAPAD NA BELO HIŠO</v>
      </c>
      <c r="E28" s="4" t="str">
        <f>'WEEKLY COMPETITIVE REPORT'!E28</f>
        <v>SONY</v>
      </c>
      <c r="F28" s="4" t="str">
        <f>'WEEKLY COMPETITIVE REPORT'!F28</f>
        <v>CF</v>
      </c>
      <c r="G28" s="37">
        <f>'WEEKLY COMPETITIVE REPORT'!G28</f>
        <v>6</v>
      </c>
      <c r="H28" s="37">
        <f>'WEEKLY COMPETITIVE REPORT'!H28</f>
        <v>7</v>
      </c>
      <c r="I28" s="14">
        <f>'WEEKLY COMPETITIVE REPORT'!I28/Y4</f>
        <v>1296.0491190603311</v>
      </c>
      <c r="J28" s="14">
        <f>'WEEKLY COMPETITIVE REPORT'!J28/Y17</f>
        <v>0.09514101257220524</v>
      </c>
      <c r="K28" s="22">
        <f>'WEEKLY COMPETITIVE REPORT'!K28</f>
        <v>167</v>
      </c>
      <c r="L28" s="22">
        <f>'WEEKLY COMPETITIVE REPORT'!L28</f>
        <v>144</v>
      </c>
      <c r="M28" s="64">
        <f>'WEEKLY COMPETITIVE REPORT'!M28</f>
        <v>15.595238095238088</v>
      </c>
      <c r="N28" s="14">
        <f t="shared" si="3"/>
        <v>185.14987415147587</v>
      </c>
      <c r="O28" s="37">
        <f>'WEEKLY COMPETITIVE REPORT'!O28</f>
        <v>7</v>
      </c>
      <c r="P28" s="14">
        <f>'WEEKLY COMPETITIVE REPORT'!P28/Y4</f>
        <v>1859.3166043780031</v>
      </c>
      <c r="Q28" s="14">
        <f>'WEEKLY COMPETITIVE REPORT'!Q28/Y17</f>
        <v>0.19367991845056065</v>
      </c>
      <c r="R28" s="22">
        <f>'WEEKLY COMPETITIVE REPORT'!R28</f>
        <v>271</v>
      </c>
      <c r="S28" s="22">
        <f>'WEEKLY COMPETITIVE REPORT'!S28</f>
        <v>328</v>
      </c>
      <c r="T28" s="64">
        <f>'WEEKLY COMPETITIVE REPORT'!T28</f>
        <v>-18.538011695906434</v>
      </c>
      <c r="U28" s="14">
        <f>'WEEKLY COMPETITIVE REPORT'!U28/Y17</f>
        <v>2.835202174651716</v>
      </c>
      <c r="V28" s="14">
        <f t="shared" si="4"/>
        <v>265.6166577682862</v>
      </c>
      <c r="W28" s="25">
        <f t="shared" si="5"/>
        <v>1862.1518065526548</v>
      </c>
      <c r="X28" s="22">
        <f>'WEEKLY COMPETITIVE REPORT'!W29</f>
        <v>18972</v>
      </c>
      <c r="Y28" s="56">
        <f>'WEEKLY COMPETITIVE REPORT'!X29</f>
        <v>4003</v>
      </c>
    </row>
    <row r="29" spans="1:25" ht="12.75">
      <c r="A29" s="50">
        <v>16</v>
      </c>
      <c r="B29" s="4">
        <f>'WEEKLY COMPETITIVE REPORT'!B29</f>
        <v>14</v>
      </c>
      <c r="C29" s="4" t="str">
        <f>'WEEKLY COMPETITIVE REPORT'!C29</f>
        <v>THE PURGE</v>
      </c>
      <c r="D29" s="4" t="str">
        <f>'WEEKLY COMPETITIVE REPORT'!D29</f>
        <v>OČIŠČENJE</v>
      </c>
      <c r="E29" s="4" t="str">
        <f>'WEEKLY COMPETITIVE REPORT'!E29</f>
        <v>UNI</v>
      </c>
      <c r="F29" s="4" t="str">
        <f>'WEEKLY COMPETITIVE REPORT'!F29</f>
        <v>Karantanija</v>
      </c>
      <c r="G29" s="37">
        <f>'WEEKLY COMPETITIVE REPORT'!G29</f>
        <v>5</v>
      </c>
      <c r="H29" s="37">
        <f>'WEEKLY COMPETITIVE REPORT'!H29</f>
        <v>8</v>
      </c>
      <c r="I29" s="14">
        <f>'WEEKLY COMPETITIVE REPORT'!I29/Y4</f>
        <v>690.0694073678591</v>
      </c>
      <c r="J29" s="14">
        <f>'WEEKLY COMPETITIVE REPORT'!J29/Y17</f>
        <v>0.0944614339109752</v>
      </c>
      <c r="K29" s="22">
        <f>'WEEKLY COMPETITIVE REPORT'!K29</f>
        <v>106</v>
      </c>
      <c r="L29" s="22">
        <f>'WEEKLY COMPETITIVE REPORT'!L29</f>
        <v>152</v>
      </c>
      <c r="M29" s="64">
        <f>'WEEKLY COMPETITIVE REPORT'!M29</f>
        <v>-38.009592326139085</v>
      </c>
      <c r="N29" s="14">
        <f t="shared" si="3"/>
        <v>86.25867592098238</v>
      </c>
      <c r="O29" s="37">
        <f>'WEEKLY COMPETITIVE REPORT'!O29</f>
        <v>8</v>
      </c>
      <c r="P29" s="14">
        <f>'WEEKLY COMPETITIVE REPORT'!P29/Y4</f>
        <v>1078.4837159636947</v>
      </c>
      <c r="Q29" s="14">
        <f>'WEEKLY COMPETITIVE REPORT'!Q29/Y17</f>
        <v>0.16559066711971912</v>
      </c>
      <c r="R29" s="22">
        <f>'WEEKLY COMPETITIVE REPORT'!R29</f>
        <v>169</v>
      </c>
      <c r="S29" s="22">
        <f>'WEEKLY COMPETITIVE REPORT'!S29</f>
        <v>295</v>
      </c>
      <c r="T29" s="64">
        <f>'WEEKLY COMPETITIVE REPORT'!T29</f>
        <v>-44.73324213406292</v>
      </c>
      <c r="U29" s="14" t="e">
        <f>'WEEKLY COMPETITIVE REPORT'!#REF!/Y4</f>
        <v>#REF!</v>
      </c>
      <c r="V29" s="14">
        <f t="shared" si="4"/>
        <v>134.81046449546184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4172</v>
      </c>
    </row>
    <row r="30" spans="1:25" ht="12.75">
      <c r="A30" s="51">
        <v>17</v>
      </c>
      <c r="B30" s="4">
        <f>'WEEKLY COMPETITIVE REPORT'!B30</f>
        <v>15</v>
      </c>
      <c r="C30" s="4" t="str">
        <f>'WEEKLY COMPETITIVE REPORT'!C30</f>
        <v>THE COMPANY YOU KEEP</v>
      </c>
      <c r="D30" s="4" t="str">
        <f>'WEEKLY COMPETITIVE REPORT'!D30</f>
        <v>ZAKON MOLKA</v>
      </c>
      <c r="E30" s="4" t="str">
        <f>'WEEKLY COMPETITIVE REPORT'!E30</f>
        <v>IND</v>
      </c>
      <c r="F30" s="4" t="str">
        <f>'WEEKLY COMPETITIVE REPORT'!F30</f>
        <v>Fivia</v>
      </c>
      <c r="G30" s="37">
        <f>'WEEKLY COMPETITIVE REPORT'!G30</f>
        <v>4</v>
      </c>
      <c r="H30" s="37">
        <f>'WEEKLY COMPETITIVE REPORT'!H30</f>
        <v>9</v>
      </c>
      <c r="I30" s="14">
        <f>'WEEKLY COMPETITIVE REPORT'!I30/Y4</f>
        <v>443.1393486385478</v>
      </c>
      <c r="J30" s="14">
        <f>'WEEKLY COMPETITIVE REPORT'!J30/Y17</f>
        <v>0.04337977120851739</v>
      </c>
      <c r="K30" s="22">
        <f>'WEEKLY COMPETITIVE REPORT'!K30</f>
        <v>53</v>
      </c>
      <c r="L30" s="22">
        <f>'WEEKLY COMPETITIVE REPORT'!L30</f>
        <v>62</v>
      </c>
      <c r="M30" s="64">
        <f>'WEEKLY COMPETITIVE REPORT'!M30</f>
        <v>-13.315926892950387</v>
      </c>
      <c r="N30" s="14">
        <f t="shared" si="3"/>
        <v>49.23770540428309</v>
      </c>
      <c r="O30" s="37">
        <f>'WEEKLY COMPETITIVE REPORT'!O30</f>
        <v>9</v>
      </c>
      <c r="P30" s="14">
        <f>'WEEKLY COMPETITIVE REPORT'!P30/Y4</f>
        <v>752.8029898558462</v>
      </c>
      <c r="Q30" s="14">
        <f>'WEEKLY COMPETITIVE REPORT'!Q30/Y17</f>
        <v>0.12085173858874165</v>
      </c>
      <c r="R30" s="22">
        <f>'WEEKLY COMPETITIVE REPORT'!R30</f>
        <v>95</v>
      </c>
      <c r="S30" s="22">
        <f>'WEEKLY COMPETITIVE REPORT'!S30</f>
        <v>184</v>
      </c>
      <c r="T30" s="64">
        <f>'WEEKLY COMPETITIVE REPORT'!T30</f>
        <v>-47.1415182755389</v>
      </c>
      <c r="U30" s="14">
        <f>'WEEKLY COMPETITIVE REPORT'!U30/Y4</f>
        <v>10495.194874532835</v>
      </c>
      <c r="V30" s="14">
        <f t="shared" si="4"/>
        <v>83.64477665064959</v>
      </c>
      <c r="W30" s="25">
        <f t="shared" si="5"/>
        <v>11247.997864388683</v>
      </c>
      <c r="X30" s="22">
        <f>'WEEKLY COMPETITIVE REPORT'!X30</f>
        <v>1460</v>
      </c>
      <c r="Y30" s="56">
        <f>'WEEKLY COMPETITIVE REPORT'!Y30</f>
        <v>1555</v>
      </c>
    </row>
    <row r="31" spans="1:25" ht="12.75">
      <c r="A31" s="50">
        <v>18</v>
      </c>
      <c r="B31" s="4">
        <f>'WEEKLY COMPETITIVE REPORT'!B31</f>
        <v>16</v>
      </c>
      <c r="C31" s="4" t="str">
        <f>'WEEKLY COMPETITIVE REPORT'!C31</f>
        <v>BYZANTIUM</v>
      </c>
      <c r="D31" s="4" t="str">
        <f>'WEEKLY COMPETITIVE REPORT'!D31</f>
        <v>BYZANTIUM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4</v>
      </c>
      <c r="H31" s="37">
        <f>'WEEKLY COMPETITIVE REPORT'!H31</f>
        <v>6</v>
      </c>
      <c r="I31" s="14">
        <f>'WEEKLY COMPETITIVE REPORT'!I31/Y4</f>
        <v>72.07688200747464</v>
      </c>
      <c r="J31" s="14">
        <f>'WEEKLY COMPETITIVE REPORT'!J31/Y17</f>
        <v>0.022652622041001245</v>
      </c>
      <c r="K31" s="22">
        <f>'WEEKLY COMPETITIVE REPORT'!K31</f>
        <v>9</v>
      </c>
      <c r="L31" s="22">
        <f>'WEEKLY COMPETITIVE REPORT'!L31</f>
        <v>35</v>
      </c>
      <c r="M31" s="64">
        <f>'WEEKLY COMPETITIVE REPORT'!M31</f>
        <v>-73</v>
      </c>
      <c r="N31" s="14">
        <f t="shared" si="3"/>
        <v>12.01281366791244</v>
      </c>
      <c r="O31" s="37">
        <f>'WEEKLY COMPETITIVE REPORT'!O31</f>
        <v>6</v>
      </c>
      <c r="P31" s="14">
        <f>'WEEKLY COMPETITIVE REPORT'!P31/Y4</f>
        <v>161.5056059797117</v>
      </c>
      <c r="Q31" s="14">
        <f>'WEEKLY COMPETITIVE REPORT'!Q31/Y17</f>
        <v>0.05142145203307283</v>
      </c>
      <c r="R31" s="22">
        <f>'WEEKLY COMPETITIVE REPORT'!R31</f>
        <v>22</v>
      </c>
      <c r="S31" s="22">
        <f>'WEEKLY COMPETITIVE REPORT'!S31</f>
        <v>90</v>
      </c>
      <c r="T31" s="64">
        <f>'WEEKLY COMPETITIVE REPORT'!T31</f>
        <v>-73.34801762114537</v>
      </c>
      <c r="U31" s="14">
        <f>'WEEKLY COMPETITIVE REPORT'!U31/Y4</f>
        <v>4722.370528563802</v>
      </c>
      <c r="V31" s="14">
        <f t="shared" si="4"/>
        <v>26.917600996618617</v>
      </c>
      <c r="W31" s="25">
        <f t="shared" si="5"/>
        <v>4883.876134543513</v>
      </c>
      <c r="X31" s="22">
        <f>'WEEKLY COMPETITIVE REPORT'!X31</f>
        <v>820</v>
      </c>
      <c r="Y31" s="56">
        <f>'WEEKLY COMPETITIVE REPORT'!Y31</f>
        <v>842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175</v>
      </c>
      <c r="I34" s="32">
        <f>SUM(I14:I33)</f>
        <v>163319.5408435664</v>
      </c>
      <c r="J34" s="31">
        <f>SUM(J14:J33)</f>
        <v>106299.10553999321</v>
      </c>
      <c r="K34" s="31">
        <f>SUM(K14:K33)</f>
        <v>21624</v>
      </c>
      <c r="L34" s="31">
        <f>SUM(L14:L33)</f>
        <v>14555</v>
      </c>
      <c r="M34" s="64">
        <f>'WEEKLY COMPETITIVE REPORT'!M34</f>
        <v>-47.471881171117026</v>
      </c>
      <c r="N34" s="32">
        <f>I34/H34</f>
        <v>933.2545191060938</v>
      </c>
      <c r="O34" s="40">
        <f>'WEEKLY COMPETITIVE REPORT'!O34</f>
        <v>175</v>
      </c>
      <c r="P34" s="31">
        <f>SUM(P14:P33)</f>
        <v>289200.4805125467</v>
      </c>
      <c r="Q34" s="31">
        <f>SUM(Q14:Q33)</f>
        <v>263237.6357180812</v>
      </c>
      <c r="R34" s="31">
        <f>SUM(R14:R33)</f>
        <v>42336</v>
      </c>
      <c r="S34" s="31">
        <f>SUM(S14:S33)</f>
        <v>40100</v>
      </c>
      <c r="T34" s="65">
        <f>P34/Q34-100%</f>
        <v>0.09862892410365998</v>
      </c>
      <c r="U34" s="31" t="e">
        <f>SUM(U14:U33)</f>
        <v>#REF!</v>
      </c>
      <c r="V34" s="32">
        <f>P34/O34</f>
        <v>1652.57417435741</v>
      </c>
      <c r="W34" s="31" t="e">
        <f>SUM(W14:W33)</f>
        <v>#REF!</v>
      </c>
      <c r="X34" s="31" t="e">
        <f>SUM(X14:X33)</f>
        <v>#REF!</v>
      </c>
      <c r="Y34" s="35">
        <f>SUM(Y14:Y33)</f>
        <v>241909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2013-08-29T09:32:43Z</dcterms:modified>
  <cp:category/>
  <cp:version/>
  <cp:contentType/>
  <cp:contentStatus/>
</cp:coreProperties>
</file>