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1830" windowWidth="24810" windowHeight="1006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<sst xmlns="http://schemas.openxmlformats.org/spreadsheetml/2006/main" count="260" uniqueCount="94">
  <si>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</si>
  <si>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</si>
  <si>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</si>
  <si>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</si>
  <si>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</si>
  <si>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</si>
  <si>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</si>
  <si>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</si>
  <si>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</si>
  <si>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</si>
  <si>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</si>
  <si>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</si>
  <si>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</si>
  <si>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</si>
  <si>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</si>
  <si>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</si>
  <si>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</si>
  <si>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</si>
  <si>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</si>
  <si>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</si>
  <si>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</si>
  <si>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</si>
  <si>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</si>
  <si>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</si>
  <si>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</si>
  <si>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</si>
  <si>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</si>
  <si>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</si>
  <si>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</si>
  <si>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</si>
  <si>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</si>
  <si>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</si>
  <si>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</si>
  <si>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</si>
  <si>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</si>
  <si>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</si>
  <si>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</si>
  <si>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</si>
  <si>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</si>
  <si>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</si>
  <si>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</si>
  <si>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</si>
  <si>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</si>
  <si>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</si>
  <si>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</si>
  <si>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</si>
  <si>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</si>
  <si>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</si>
  <si>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UNI</t>
  </si>
  <si>
    <t>New</t>
  </si>
  <si>
    <t>SONY</t>
  </si>
  <si>
    <t>GROWN UPS 2</t>
  </si>
  <si>
    <t>ODRASLI 2</t>
  </si>
  <si>
    <t>THE SMURFS 2 3D</t>
  </si>
  <si>
    <t>Cinemania</t>
  </si>
  <si>
    <t>SMRKCI 2 3D</t>
  </si>
  <si>
    <t>ELYSIUM</t>
  </si>
  <si>
    <t>ELIZIJ</t>
  </si>
  <si>
    <t>DOMEST</t>
  </si>
  <si>
    <t>FIVIA</t>
  </si>
  <si>
    <t>WE'RE THE MILLERS</t>
  </si>
  <si>
    <t>MI SMO MILLERJEVI</t>
  </si>
  <si>
    <t>WB</t>
  </si>
  <si>
    <t>ONE DIRECTION: THIS IS US 3D</t>
  </si>
  <si>
    <t>ONE DIRECTION: TO SMO MI 3D</t>
  </si>
  <si>
    <t>TURBO 3D</t>
  </si>
  <si>
    <t>BEFORE MIDNIGHT</t>
  </si>
  <si>
    <t>PRED POLNOČJO</t>
  </si>
  <si>
    <t>RIDDICK</t>
  </si>
  <si>
    <t>DANS LA MAISON</t>
  </si>
  <si>
    <t>V HIŠI</t>
  </si>
  <si>
    <t>CLASS ENEMY</t>
  </si>
  <si>
    <t>RAZREDNI SOVRAŽNIK</t>
  </si>
  <si>
    <t>2 GUNS</t>
  </si>
  <si>
    <t>2 NA MUHI</t>
  </si>
  <si>
    <t>JOBS</t>
  </si>
  <si>
    <t>BVI</t>
  </si>
  <si>
    <t>CENEX</t>
  </si>
  <si>
    <t>ABOUT TIME</t>
  </si>
  <si>
    <t>SKOZI ČAS</t>
  </si>
  <si>
    <t>PLANES 3D</t>
  </si>
  <si>
    <t>AVIONI 3D</t>
  </si>
  <si>
    <t>26 - Sep</t>
  </si>
  <si>
    <t>02 - Oct</t>
  </si>
  <si>
    <t>27 - Sep</t>
  </si>
  <si>
    <t>29 - Sep</t>
  </si>
  <si>
    <t>TO DO LIST</t>
  </si>
  <si>
    <t>ABECEDA SEKSA</t>
  </si>
  <si>
    <t>DIANA</t>
  </si>
  <si>
    <t>RUNNER, RUNNER</t>
  </si>
  <si>
    <t>DRZNA IGRA</t>
  </si>
  <si>
    <t>FOX</t>
  </si>
  <si>
    <t>CONJURING</t>
  </si>
  <si>
    <t>PRIKLICANO ZLO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</si>
</sst>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O11" sqref="O1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84</v>
      </c>
      <c r="L4" s="20"/>
      <c r="M4" s="79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82</v>
      </c>
      <c r="L5" s="7"/>
      <c r="M5" s="80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41550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89" t="s">
        <v>80</v>
      </c>
      <c r="D14" s="89" t="s">
        <v>81</v>
      </c>
      <c r="E14" s="15" t="s">
        <v>76</v>
      </c>
      <c r="F14" s="15" t="s">
        <v>77</v>
      </c>
      <c r="G14" s="37">
        <v>2</v>
      </c>
      <c r="H14" s="37">
        <v>21</v>
      </c>
      <c r="I14" s="14">
        <v>30495</v>
      </c>
      <c r="J14" s="14">
        <v>16498</v>
      </c>
      <c r="K14" s="14">
        <v>5742</v>
      </c>
      <c r="L14" s="14">
        <v>3189</v>
      </c>
      <c r="M14" s="64">
        <f>(I14/J14*100)-100</f>
        <v>84.8405867377864</v>
      </c>
      <c r="N14" s="14">
        <f>I14/H14</f>
        <v>1452.142857142857</v>
      </c>
      <c r="O14" s="73">
        <v>21</v>
      </c>
      <c r="P14" s="14">
        <v>37549</v>
      </c>
      <c r="Q14" s="14">
        <v>22848</v>
      </c>
      <c r="R14" s="14">
        <v>7546</v>
      </c>
      <c r="S14" s="14">
        <v>4613</v>
      </c>
      <c r="T14" s="64">
        <f>(P14/Q14*100)-100</f>
        <v>64.34261204481794</v>
      </c>
      <c r="U14" s="74">
        <v>28251</v>
      </c>
      <c r="V14" s="14">
        <f>P14/O14</f>
        <v>1788.047619047619</v>
      </c>
      <c r="W14" s="74">
        <f>SUM(U14,P14)</f>
        <v>65800</v>
      </c>
      <c r="X14" s="74">
        <v>6001</v>
      </c>
      <c r="Y14" s="75">
        <f>SUM(X14,R14)</f>
        <v>13547</v>
      </c>
    </row>
    <row r="15" spans="1:25" ht="12.75">
      <c r="A15" s="72">
        <v>2</v>
      </c>
      <c r="B15" s="72">
        <v>3</v>
      </c>
      <c r="C15" s="4" t="s">
        <v>71</v>
      </c>
      <c r="D15" s="4" t="s">
        <v>72</v>
      </c>
      <c r="E15" s="15" t="s">
        <v>58</v>
      </c>
      <c r="F15" s="15" t="s">
        <v>59</v>
      </c>
      <c r="G15" s="37">
        <v>3</v>
      </c>
      <c r="H15" s="37">
        <v>11</v>
      </c>
      <c r="I15" s="14">
        <v>14270</v>
      </c>
      <c r="J15" s="14">
        <v>6199</v>
      </c>
      <c r="K15" s="14">
        <v>2777</v>
      </c>
      <c r="L15" s="14">
        <v>1161</v>
      </c>
      <c r="M15" s="64">
        <f>(I15/J15*100)-100</f>
        <v>130.19841909985482</v>
      </c>
      <c r="N15" s="14">
        <f>I15/H15</f>
        <v>1297.2727272727273</v>
      </c>
      <c r="O15" s="38">
        <v>11</v>
      </c>
      <c r="P15" s="14">
        <v>24445</v>
      </c>
      <c r="Q15" s="14">
        <v>12415</v>
      </c>
      <c r="R15" s="14">
        <v>5334</v>
      </c>
      <c r="S15" s="14">
        <v>2712</v>
      </c>
      <c r="T15" s="64">
        <f>(P15/Q15*100)-100</f>
        <v>96.89891260571889</v>
      </c>
      <c r="U15" s="74">
        <v>26445</v>
      </c>
      <c r="V15" s="14">
        <f>P15/O15</f>
        <v>2222.2727272727275</v>
      </c>
      <c r="W15" s="74">
        <f>SUM(U15,P15)</f>
        <v>50890</v>
      </c>
      <c r="X15" s="74">
        <v>6889</v>
      </c>
      <c r="Y15" s="75">
        <f>SUM(X15,R15)</f>
        <v>12223</v>
      </c>
    </row>
    <row r="16" spans="1:25" ht="12.75">
      <c r="A16" s="72">
        <v>3</v>
      </c>
      <c r="B16" s="72" t="s">
        <v>49</v>
      </c>
      <c r="C16" s="4" t="s">
        <v>89</v>
      </c>
      <c r="D16" s="4" t="s">
        <v>90</v>
      </c>
      <c r="E16" s="15" t="s">
        <v>91</v>
      </c>
      <c r="F16" s="15" t="s">
        <v>42</v>
      </c>
      <c r="G16" s="37">
        <v>1</v>
      </c>
      <c r="H16" s="37">
        <v>9</v>
      </c>
      <c r="I16" s="24">
        <v>13103</v>
      </c>
      <c r="J16" s="24"/>
      <c r="K16" s="97">
        <v>2300</v>
      </c>
      <c r="L16" s="97"/>
      <c r="M16" s="64"/>
      <c r="N16" s="14">
        <f>I16/H16</f>
        <v>1455.888888888889</v>
      </c>
      <c r="O16" s="38">
        <v>9</v>
      </c>
      <c r="P16" s="14">
        <v>18366</v>
      </c>
      <c r="Q16" s="14"/>
      <c r="R16" s="14">
        <v>3474</v>
      </c>
      <c r="S16" s="14"/>
      <c r="T16" s="64"/>
      <c r="U16" s="74"/>
      <c r="V16" s="14">
        <f>P16/O16</f>
        <v>2040.6666666666667</v>
      </c>
      <c r="W16" s="74">
        <f>SUM(U16,P16)</f>
        <v>18366</v>
      </c>
      <c r="X16" s="74"/>
      <c r="Y16" s="75">
        <f>SUM(X16,R16)</f>
        <v>3474</v>
      </c>
    </row>
    <row r="17" spans="1:25" ht="12.75">
      <c r="A17" s="72">
        <v>4</v>
      </c>
      <c r="B17" s="72">
        <v>4</v>
      </c>
      <c r="C17" s="4" t="s">
        <v>65</v>
      </c>
      <c r="D17" s="4" t="s">
        <v>65</v>
      </c>
      <c r="E17" s="15" t="s">
        <v>46</v>
      </c>
      <c r="F17" s="15" t="s">
        <v>42</v>
      </c>
      <c r="G17" s="37">
        <v>5</v>
      </c>
      <c r="H17" s="37">
        <v>20</v>
      </c>
      <c r="I17" s="24">
        <v>13965</v>
      </c>
      <c r="J17" s="24">
        <v>7400</v>
      </c>
      <c r="K17" s="98">
        <v>2477</v>
      </c>
      <c r="L17" s="98">
        <v>1331</v>
      </c>
      <c r="M17" s="64">
        <f>(I17/J17*100)-100</f>
        <v>88.71621621621622</v>
      </c>
      <c r="N17" s="14">
        <f>I17/H17</f>
        <v>698.25</v>
      </c>
      <c r="O17" s="73">
        <v>20</v>
      </c>
      <c r="P17" s="22">
        <v>16592</v>
      </c>
      <c r="Q17" s="22">
        <v>9766</v>
      </c>
      <c r="R17" s="22">
        <v>3044</v>
      </c>
      <c r="S17" s="22">
        <v>1829</v>
      </c>
      <c r="T17" s="64">
        <f>(P17/Q17*100)-100</f>
        <v>69.89555601064919</v>
      </c>
      <c r="U17" s="74">
        <v>120590</v>
      </c>
      <c r="V17" s="24">
        <f>P17/O17</f>
        <v>829.6</v>
      </c>
      <c r="W17" s="74">
        <f>SUM(U17,P17)</f>
        <v>137182</v>
      </c>
      <c r="X17" s="74">
        <v>23713</v>
      </c>
      <c r="Y17" s="75">
        <f>SUM(X17,R17)</f>
        <v>26757</v>
      </c>
    </row>
    <row r="18" spans="1:25" ht="13.5" customHeight="1">
      <c r="A18" s="72">
        <v>5</v>
      </c>
      <c r="B18" s="72" t="s">
        <v>49</v>
      </c>
      <c r="C18" s="89" t="s">
        <v>88</v>
      </c>
      <c r="D18" s="89" t="s">
        <v>88</v>
      </c>
      <c r="E18" s="15" t="s">
        <v>46</v>
      </c>
      <c r="F18" s="15" t="s">
        <v>42</v>
      </c>
      <c r="G18" s="37">
        <v>1</v>
      </c>
      <c r="H18" s="37">
        <v>9</v>
      </c>
      <c r="I18" s="14">
        <v>11128</v>
      </c>
      <c r="J18" s="14"/>
      <c r="K18" s="24">
        <v>1977</v>
      </c>
      <c r="L18" s="24"/>
      <c r="M18" s="64"/>
      <c r="N18" s="14">
        <f>I18/H18</f>
        <v>1236.4444444444443</v>
      </c>
      <c r="O18" s="37">
        <v>9</v>
      </c>
      <c r="P18" s="14">
        <v>16522</v>
      </c>
      <c r="Q18" s="14"/>
      <c r="R18" s="14">
        <v>3223</v>
      </c>
      <c r="S18" s="14"/>
      <c r="T18" s="64"/>
      <c r="U18" s="100">
        <v>961</v>
      </c>
      <c r="V18" s="24">
        <f>P18/O18</f>
        <v>1835.7777777777778</v>
      </c>
      <c r="W18" s="74">
        <f>SUM(U18,P18)</f>
        <v>17483</v>
      </c>
      <c r="X18" s="74">
        <v>249</v>
      </c>
      <c r="Y18" s="75">
        <f>SUM(X18,R18)</f>
        <v>3472</v>
      </c>
    </row>
    <row r="19" spans="1:25" ht="12.75">
      <c r="A19" s="72">
        <v>6</v>
      </c>
      <c r="B19" s="72">
        <v>6</v>
      </c>
      <c r="C19" s="4" t="s">
        <v>53</v>
      </c>
      <c r="D19" s="4" t="s">
        <v>55</v>
      </c>
      <c r="E19" s="15" t="s">
        <v>50</v>
      </c>
      <c r="F19" s="15" t="s">
        <v>47</v>
      </c>
      <c r="G19" s="37">
        <v>9</v>
      </c>
      <c r="H19" s="37">
        <v>21</v>
      </c>
      <c r="I19" s="91">
        <v>10965</v>
      </c>
      <c r="J19" s="91">
        <v>6360</v>
      </c>
      <c r="K19" s="95">
        <v>1982</v>
      </c>
      <c r="L19" s="95">
        <v>1075</v>
      </c>
      <c r="M19" s="64">
        <f>(I19/J19*100)-100</f>
        <v>72.40566037735849</v>
      </c>
      <c r="N19" s="14">
        <f>I19/H19</f>
        <v>522.1428571428571</v>
      </c>
      <c r="O19" s="73">
        <v>21</v>
      </c>
      <c r="P19" s="22">
        <v>12289</v>
      </c>
      <c r="Q19" s="22">
        <v>8829</v>
      </c>
      <c r="R19" s="22">
        <v>2319</v>
      </c>
      <c r="S19" s="22">
        <v>1579</v>
      </c>
      <c r="T19" s="64">
        <f>(P19/Q19*100)-100</f>
        <v>39.18903613093215</v>
      </c>
      <c r="U19" s="74">
        <v>549961</v>
      </c>
      <c r="V19" s="14">
        <f>P19/O19</f>
        <v>585.1904761904761</v>
      </c>
      <c r="W19" s="74">
        <f>SUM(U19,P19)</f>
        <v>562250</v>
      </c>
      <c r="X19" s="74">
        <v>105427</v>
      </c>
      <c r="Y19" s="75">
        <f>SUM(X19,R19)</f>
        <v>107746</v>
      </c>
    </row>
    <row r="20" spans="1:25" ht="12.75">
      <c r="A20" s="72">
        <v>7</v>
      </c>
      <c r="B20" s="72" t="s">
        <v>49</v>
      </c>
      <c r="C20" s="4" t="s">
        <v>86</v>
      </c>
      <c r="D20" s="4" t="s">
        <v>87</v>
      </c>
      <c r="E20" s="15" t="s">
        <v>46</v>
      </c>
      <c r="F20" s="15" t="s">
        <v>54</v>
      </c>
      <c r="G20" s="37">
        <v>1</v>
      </c>
      <c r="H20" s="37">
        <v>8</v>
      </c>
      <c r="I20" s="24">
        <v>8781</v>
      </c>
      <c r="J20" s="24"/>
      <c r="K20" s="99">
        <v>1549</v>
      </c>
      <c r="L20" s="99"/>
      <c r="M20" s="64"/>
      <c r="N20" s="14">
        <f>I20/H20</f>
        <v>1097.625</v>
      </c>
      <c r="O20" s="38">
        <v>8</v>
      </c>
      <c r="P20" s="14">
        <v>11131</v>
      </c>
      <c r="Q20" s="14"/>
      <c r="R20" s="14">
        <v>2069</v>
      </c>
      <c r="S20" s="14"/>
      <c r="T20" s="64"/>
      <c r="U20" s="74"/>
      <c r="V20" s="14">
        <f>P20/O20</f>
        <v>1391.375</v>
      </c>
      <c r="W20" s="74">
        <f>SUM(U20,P20)</f>
        <v>11131</v>
      </c>
      <c r="X20" s="74"/>
      <c r="Y20" s="75">
        <f>SUM(X20,R20)</f>
        <v>2069</v>
      </c>
    </row>
    <row r="21" spans="1:25" ht="12.75">
      <c r="A21" s="72">
        <v>8</v>
      </c>
      <c r="B21" s="72">
        <v>2</v>
      </c>
      <c r="C21" s="4" t="s">
        <v>60</v>
      </c>
      <c r="D21" s="4" t="s">
        <v>61</v>
      </c>
      <c r="E21" s="15" t="s">
        <v>62</v>
      </c>
      <c r="F21" s="15" t="s">
        <v>42</v>
      </c>
      <c r="G21" s="37">
        <v>6</v>
      </c>
      <c r="H21" s="37">
        <v>10</v>
      </c>
      <c r="I21" s="14">
        <v>8025</v>
      </c>
      <c r="J21" s="14">
        <v>9166</v>
      </c>
      <c r="K21" s="99">
        <v>1455</v>
      </c>
      <c r="L21" s="99">
        <v>1644</v>
      </c>
      <c r="M21" s="64">
        <f>(I21/J21*100)-100</f>
        <v>-12.448178049312673</v>
      </c>
      <c r="N21" s="14">
        <f>I21/H21</f>
        <v>802.5</v>
      </c>
      <c r="O21" s="73">
        <v>10</v>
      </c>
      <c r="P21" s="94">
        <v>10122</v>
      </c>
      <c r="Q21" s="94">
        <v>13127</v>
      </c>
      <c r="R21" s="94">
        <v>1942</v>
      </c>
      <c r="S21" s="94">
        <v>2559</v>
      </c>
      <c r="T21" s="64">
        <f>(P21/Q21*100)-100</f>
        <v>-22.891749828597554</v>
      </c>
      <c r="U21" s="74">
        <v>105845</v>
      </c>
      <c r="V21" s="14">
        <f>P21/O21</f>
        <v>1012.2</v>
      </c>
      <c r="W21" s="74">
        <f>SUM(U21,P21)</f>
        <v>115967</v>
      </c>
      <c r="X21" s="74">
        <v>21331</v>
      </c>
      <c r="Y21" s="75">
        <f>SUM(X21,R21)</f>
        <v>23273</v>
      </c>
    </row>
    <row r="22" spans="1:25" ht="12.75">
      <c r="A22" s="72">
        <v>9</v>
      </c>
      <c r="B22" s="72">
        <v>5</v>
      </c>
      <c r="C22" s="4" t="s">
        <v>73</v>
      </c>
      <c r="D22" s="4" t="s">
        <v>74</v>
      </c>
      <c r="E22" s="15" t="s">
        <v>50</v>
      </c>
      <c r="F22" s="15" t="s">
        <v>47</v>
      </c>
      <c r="G22" s="37">
        <v>3</v>
      </c>
      <c r="H22" s="37">
        <v>9</v>
      </c>
      <c r="I22" s="24">
        <v>7185</v>
      </c>
      <c r="J22" s="24">
        <v>6278</v>
      </c>
      <c r="K22" s="24">
        <v>1256</v>
      </c>
      <c r="L22" s="24">
        <v>1113</v>
      </c>
      <c r="M22" s="64">
        <f>(I22/J22*100)-100</f>
        <v>14.4472762026123</v>
      </c>
      <c r="N22" s="14">
        <f>I22/H22</f>
        <v>798.3333333333334</v>
      </c>
      <c r="O22" s="37">
        <v>9</v>
      </c>
      <c r="P22" s="14">
        <v>9150</v>
      </c>
      <c r="Q22" s="14">
        <v>9641</v>
      </c>
      <c r="R22" s="14">
        <v>1685</v>
      </c>
      <c r="S22" s="14">
        <v>1841</v>
      </c>
      <c r="T22" s="64">
        <f>(P22/Q22*100)-100</f>
        <v>-5.0928326937039685</v>
      </c>
      <c r="U22" s="74">
        <v>24227</v>
      </c>
      <c r="V22" s="14">
        <f>P22/O22</f>
        <v>1016.6666666666666</v>
      </c>
      <c r="W22" s="74">
        <f>SUM(U22,P22)</f>
        <v>33377</v>
      </c>
      <c r="X22" s="74">
        <v>4744</v>
      </c>
      <c r="Y22" s="75">
        <f>SUM(X22,R22)</f>
        <v>6429</v>
      </c>
    </row>
    <row r="23" spans="1:25" ht="12.75">
      <c r="A23" s="72">
        <v>10</v>
      </c>
      <c r="B23" s="72" t="s">
        <v>49</v>
      </c>
      <c r="C23" s="4" t="s">
        <v>92</v>
      </c>
      <c r="D23" s="4" t="s">
        <v>93</v>
      </c>
      <c r="E23" s="15" t="s">
        <v>62</v>
      </c>
      <c r="F23" s="15" t="s">
        <v>42</v>
      </c>
      <c r="G23" s="37">
        <v>1</v>
      </c>
      <c r="H23" s="37">
        <v>3</v>
      </c>
      <c r="I23" s="24">
        <v>5399</v>
      </c>
      <c r="J23" s="24"/>
      <c r="K23" s="24">
        <v>1018</v>
      </c>
      <c r="L23" s="24"/>
      <c r="M23" s="64"/>
      <c r="N23" s="14">
        <f>I23/H23</f>
        <v>1799.6666666666667</v>
      </c>
      <c r="O23" s="73">
        <v>3</v>
      </c>
      <c r="P23" s="14">
        <v>7714</v>
      </c>
      <c r="Q23" s="14"/>
      <c r="R23" s="14">
        <v>1528</v>
      </c>
      <c r="S23" s="14"/>
      <c r="T23" s="64"/>
      <c r="U23" s="74"/>
      <c r="V23" s="14">
        <f>P23/O23</f>
        <v>2571.3333333333335</v>
      </c>
      <c r="W23" s="74">
        <f>SUM(U23,P23)</f>
        <v>7714</v>
      </c>
      <c r="X23" s="76"/>
      <c r="Y23" s="75">
        <f>SUM(X23,R23)</f>
        <v>1528</v>
      </c>
    </row>
    <row r="24" spans="1:25" ht="12.75">
      <c r="A24" s="72">
        <v>11</v>
      </c>
      <c r="B24" s="72">
        <v>7</v>
      </c>
      <c r="C24" s="4" t="s">
        <v>75</v>
      </c>
      <c r="D24" s="4" t="s">
        <v>75</v>
      </c>
      <c r="E24" s="15" t="s">
        <v>46</v>
      </c>
      <c r="F24" s="15" t="s">
        <v>42</v>
      </c>
      <c r="G24" s="37">
        <v>3</v>
      </c>
      <c r="H24" s="37">
        <v>10</v>
      </c>
      <c r="I24" s="24">
        <v>4221</v>
      </c>
      <c r="J24" s="24">
        <v>4945</v>
      </c>
      <c r="K24" s="24">
        <v>702</v>
      </c>
      <c r="L24" s="24">
        <v>880</v>
      </c>
      <c r="M24" s="64">
        <f>(I24/J24*100)-100</f>
        <v>-14.641051567239643</v>
      </c>
      <c r="N24" s="14">
        <f>I24/H24</f>
        <v>422.1</v>
      </c>
      <c r="O24" s="73">
        <v>10</v>
      </c>
      <c r="P24" s="14">
        <v>6251</v>
      </c>
      <c r="Q24" s="14">
        <v>8676</v>
      </c>
      <c r="R24" s="14">
        <v>1117</v>
      </c>
      <c r="S24" s="14">
        <v>1673</v>
      </c>
      <c r="T24" s="64">
        <f>(P24/Q24*100)-100</f>
        <v>-27.95066851083449</v>
      </c>
      <c r="U24" s="74">
        <v>28102</v>
      </c>
      <c r="V24" s="14">
        <f>P24/O24</f>
        <v>625.1</v>
      </c>
      <c r="W24" s="74">
        <f>SUM(U24,P24)</f>
        <v>34353</v>
      </c>
      <c r="X24" s="76">
        <v>5428</v>
      </c>
      <c r="Y24" s="75">
        <f>SUM(X24,R24)</f>
        <v>6545</v>
      </c>
    </row>
    <row r="25" spans="1:25" ht="12.75" customHeight="1">
      <c r="A25" s="72">
        <v>12</v>
      </c>
      <c r="B25" s="72">
        <v>8</v>
      </c>
      <c r="C25" s="4" t="s">
        <v>78</v>
      </c>
      <c r="D25" s="4" t="s">
        <v>79</v>
      </c>
      <c r="E25" s="15" t="s">
        <v>48</v>
      </c>
      <c r="F25" s="15" t="s">
        <v>36</v>
      </c>
      <c r="G25" s="37">
        <v>2</v>
      </c>
      <c r="H25" s="37">
        <v>9</v>
      </c>
      <c r="I25" s="91">
        <v>3747</v>
      </c>
      <c r="J25" s="91">
        <v>4396</v>
      </c>
      <c r="K25" s="98">
        <v>658</v>
      </c>
      <c r="L25" s="98">
        <v>769</v>
      </c>
      <c r="M25" s="64">
        <f>(I25/J25*100)-100</f>
        <v>-14.763421292083706</v>
      </c>
      <c r="N25" s="14">
        <f>I25/H25</f>
        <v>416.3333333333333</v>
      </c>
      <c r="O25" s="73">
        <v>9</v>
      </c>
      <c r="P25" s="14">
        <v>5478</v>
      </c>
      <c r="Q25" s="14">
        <v>7806</v>
      </c>
      <c r="R25" s="24">
        <v>1045</v>
      </c>
      <c r="S25" s="24">
        <v>1509</v>
      </c>
      <c r="T25" s="64">
        <f>(P25/Q25*100)-100</f>
        <v>-29.823212913143735</v>
      </c>
      <c r="U25" s="76">
        <v>8614</v>
      </c>
      <c r="V25" s="14">
        <f>P25/O25</f>
        <v>608.6666666666666</v>
      </c>
      <c r="W25" s="74">
        <f>SUM(U25,P25)</f>
        <v>14092</v>
      </c>
      <c r="X25" s="74">
        <v>1650</v>
      </c>
      <c r="Y25" s="75">
        <f>SUM(X25,R25)</f>
        <v>2695</v>
      </c>
    </row>
    <row r="26" spans="1:25" ht="12.75" customHeight="1">
      <c r="A26" s="72">
        <v>13</v>
      </c>
      <c r="B26" s="72">
        <v>12</v>
      </c>
      <c r="C26" s="4" t="s">
        <v>51</v>
      </c>
      <c r="D26" s="4" t="s">
        <v>52</v>
      </c>
      <c r="E26" s="15" t="s">
        <v>50</v>
      </c>
      <c r="F26" s="15" t="s">
        <v>47</v>
      </c>
      <c r="G26" s="37">
        <v>10</v>
      </c>
      <c r="H26" s="37">
        <v>11</v>
      </c>
      <c r="I26" s="14">
        <v>1551</v>
      </c>
      <c r="J26" s="14">
        <v>2006</v>
      </c>
      <c r="K26" s="22">
        <v>267</v>
      </c>
      <c r="L26" s="22">
        <v>391</v>
      </c>
      <c r="M26" s="64">
        <f>(I26/J26*100)-100</f>
        <v>-22.68195413758724</v>
      </c>
      <c r="N26" s="14">
        <f>I26/H26</f>
        <v>141</v>
      </c>
      <c r="O26" s="37">
        <v>11</v>
      </c>
      <c r="P26" s="22">
        <v>1956</v>
      </c>
      <c r="Q26" s="22">
        <v>2773</v>
      </c>
      <c r="R26" s="22">
        <v>359</v>
      </c>
      <c r="S26" s="22">
        <v>576</v>
      </c>
      <c r="T26" s="64">
        <f>(P26/Q26*100)-100</f>
        <v>-29.46267580238009</v>
      </c>
      <c r="U26" s="76">
        <v>172921</v>
      </c>
      <c r="V26" s="14">
        <f>P26/O26</f>
        <v>177.8181818181818</v>
      </c>
      <c r="W26" s="74">
        <f>SUM(U26,P26)</f>
        <v>174877</v>
      </c>
      <c r="X26" s="74">
        <v>35626</v>
      </c>
      <c r="Y26" s="75">
        <f>SUM(X26,R26)</f>
        <v>35985</v>
      </c>
    </row>
    <row r="27" spans="1:25" ht="12.75">
      <c r="A27" s="72">
        <v>14</v>
      </c>
      <c r="B27" s="72">
        <v>13</v>
      </c>
      <c r="C27" s="4" t="s">
        <v>68</v>
      </c>
      <c r="D27" s="4" t="s">
        <v>68</v>
      </c>
      <c r="E27" s="15" t="s">
        <v>46</v>
      </c>
      <c r="F27" s="15" t="s">
        <v>42</v>
      </c>
      <c r="G27" s="37">
        <v>4</v>
      </c>
      <c r="H27" s="37">
        <v>3</v>
      </c>
      <c r="I27" s="24">
        <v>1337</v>
      </c>
      <c r="J27" s="24">
        <v>1249</v>
      </c>
      <c r="K27" s="22">
        <v>226</v>
      </c>
      <c r="L27" s="22">
        <v>226</v>
      </c>
      <c r="M27" s="64">
        <f>(I27/J27*100)-100</f>
        <v>7.04563650920737</v>
      </c>
      <c r="N27" s="14">
        <f>I27/H27</f>
        <v>445.6666666666667</v>
      </c>
      <c r="O27" s="73">
        <v>3</v>
      </c>
      <c r="P27" s="14">
        <v>1841</v>
      </c>
      <c r="Q27" s="14">
        <v>2213</v>
      </c>
      <c r="R27" s="14">
        <v>323</v>
      </c>
      <c r="S27" s="14">
        <v>409</v>
      </c>
      <c r="T27" s="64">
        <f>(P27/Q27*100)-100</f>
        <v>-16.809760506100318</v>
      </c>
      <c r="U27" s="100">
        <v>11304</v>
      </c>
      <c r="V27" s="14">
        <f>P27/O27</f>
        <v>613.6666666666666</v>
      </c>
      <c r="W27" s="74">
        <f>SUM(U27,P27)</f>
        <v>13145</v>
      </c>
      <c r="X27" s="76">
        <v>2246</v>
      </c>
      <c r="Y27" s="75">
        <f>SUM(X27,R27)</f>
        <v>2569</v>
      </c>
    </row>
    <row r="28" spans="1:25" ht="12.75">
      <c r="A28" s="72">
        <v>15</v>
      </c>
      <c r="B28" s="72">
        <v>9</v>
      </c>
      <c r="C28" s="4" t="s">
        <v>63</v>
      </c>
      <c r="D28" s="4" t="s">
        <v>64</v>
      </c>
      <c r="E28" s="15" t="s">
        <v>50</v>
      </c>
      <c r="F28" s="15" t="s">
        <v>47</v>
      </c>
      <c r="G28" s="37">
        <v>5</v>
      </c>
      <c r="H28" s="37">
        <v>10</v>
      </c>
      <c r="I28" s="24">
        <v>1487</v>
      </c>
      <c r="J28" s="24">
        <v>2575</v>
      </c>
      <c r="K28" s="14">
        <v>215</v>
      </c>
      <c r="L28" s="14">
        <v>385</v>
      </c>
      <c r="M28" s="64">
        <f>(I28/J28*100)-100</f>
        <v>-42.25242718446602</v>
      </c>
      <c r="N28" s="14">
        <f>I28/H28</f>
        <v>148.7</v>
      </c>
      <c r="O28" s="73">
        <v>10</v>
      </c>
      <c r="P28" s="22">
        <v>1739</v>
      </c>
      <c r="Q28" s="22">
        <v>3356</v>
      </c>
      <c r="R28" s="22">
        <v>258</v>
      </c>
      <c r="S28" s="22">
        <v>539</v>
      </c>
      <c r="T28" s="64">
        <f>(P28/Q28*100)-100</f>
        <v>-48.18235995232419</v>
      </c>
      <c r="U28" s="74">
        <v>52502</v>
      </c>
      <c r="V28" s="14">
        <f>P28/O28</f>
        <v>173.9</v>
      </c>
      <c r="W28" s="74">
        <f>SUM(U28,P28)</f>
        <v>54241</v>
      </c>
      <c r="X28" s="74">
        <v>8384</v>
      </c>
      <c r="Y28" s="75">
        <f>SUM(X28,R28)</f>
        <v>8642</v>
      </c>
    </row>
    <row r="29" spans="1:25" ht="12.75">
      <c r="A29" s="72">
        <v>16</v>
      </c>
      <c r="B29" s="72">
        <v>14</v>
      </c>
      <c r="C29" s="4" t="s">
        <v>66</v>
      </c>
      <c r="D29" s="4" t="s">
        <v>67</v>
      </c>
      <c r="E29" s="15" t="s">
        <v>46</v>
      </c>
      <c r="F29" s="15" t="s">
        <v>36</v>
      </c>
      <c r="G29" s="37">
        <v>4</v>
      </c>
      <c r="H29" s="37">
        <v>9</v>
      </c>
      <c r="I29" s="24">
        <v>1142</v>
      </c>
      <c r="J29" s="24">
        <v>1252</v>
      </c>
      <c r="K29" s="24">
        <v>201</v>
      </c>
      <c r="L29" s="24">
        <v>224</v>
      </c>
      <c r="M29" s="64">
        <f>(I29/J29*100)-100</f>
        <v>-8.78594249201278</v>
      </c>
      <c r="N29" s="14">
        <f>I29/H29</f>
        <v>126.88888888888889</v>
      </c>
      <c r="O29" s="73">
        <v>9</v>
      </c>
      <c r="P29" s="14">
        <v>1637</v>
      </c>
      <c r="Q29" s="14">
        <v>2164</v>
      </c>
      <c r="R29" s="14">
        <v>294</v>
      </c>
      <c r="S29" s="14">
        <v>417</v>
      </c>
      <c r="T29" s="64">
        <f>(P29/Q29*100)-100</f>
        <v>-24.353049907578566</v>
      </c>
      <c r="U29" s="90">
        <v>22151</v>
      </c>
      <c r="V29" s="14">
        <f>P29/O29</f>
        <v>181.88888888888889</v>
      </c>
      <c r="W29" s="74">
        <f>SUM(U29,P29)</f>
        <v>23788</v>
      </c>
      <c r="X29" s="74">
        <v>4585</v>
      </c>
      <c r="Y29" s="75">
        <f>SUM(X29,R29)</f>
        <v>4879</v>
      </c>
    </row>
    <row r="30" spans="1:25" ht="12.75">
      <c r="A30" s="72">
        <v>17</v>
      </c>
      <c r="B30" s="72">
        <v>15</v>
      </c>
      <c r="C30" s="4" t="s">
        <v>69</v>
      </c>
      <c r="D30" s="4" t="s">
        <v>70</v>
      </c>
      <c r="E30" s="15" t="s">
        <v>46</v>
      </c>
      <c r="F30" s="15" t="s">
        <v>47</v>
      </c>
      <c r="G30" s="37">
        <v>4</v>
      </c>
      <c r="H30" s="37">
        <v>1</v>
      </c>
      <c r="I30" s="24">
        <v>916</v>
      </c>
      <c r="J30" s="24">
        <v>565</v>
      </c>
      <c r="K30" s="14">
        <v>196</v>
      </c>
      <c r="L30" s="14">
        <v>126</v>
      </c>
      <c r="M30" s="64">
        <f>(I30/J30*100)-100</f>
        <v>62.123893805309734</v>
      </c>
      <c r="N30" s="14">
        <f>I30/H30</f>
        <v>916</v>
      </c>
      <c r="O30" s="38">
        <v>1</v>
      </c>
      <c r="P30" s="14">
        <v>1323</v>
      </c>
      <c r="Q30" s="14">
        <v>1080</v>
      </c>
      <c r="R30" s="14">
        <v>293</v>
      </c>
      <c r="S30" s="14">
        <v>251</v>
      </c>
      <c r="T30" s="64">
        <f>(P30/Q30*100)-100</f>
        <v>22.500000000000014</v>
      </c>
      <c r="U30" s="74">
        <v>6016</v>
      </c>
      <c r="V30" s="14">
        <f>P30/O30</f>
        <v>1323</v>
      </c>
      <c r="W30" s="74">
        <f>SUM(U30,P30)</f>
        <v>7339</v>
      </c>
      <c r="X30" s="74">
        <v>1679</v>
      </c>
      <c r="Y30" s="75">
        <f>SUM(X30,R30)</f>
        <v>1972</v>
      </c>
    </row>
    <row r="31" spans="1:25" ht="12.75">
      <c r="A31" s="72">
        <v>18</v>
      </c>
      <c r="B31" s="72">
        <v>11</v>
      </c>
      <c r="C31" s="96" t="s">
        <v>56</v>
      </c>
      <c r="D31" s="4" t="s">
        <v>57</v>
      </c>
      <c r="E31" s="15" t="s">
        <v>50</v>
      </c>
      <c r="F31" s="15" t="s">
        <v>47</v>
      </c>
      <c r="G31" s="37">
        <v>7</v>
      </c>
      <c r="H31" s="37">
        <v>11</v>
      </c>
      <c r="I31" s="24">
        <v>945</v>
      </c>
      <c r="J31" s="24">
        <v>1879</v>
      </c>
      <c r="K31" s="24">
        <v>157</v>
      </c>
      <c r="L31" s="24">
        <v>324</v>
      </c>
      <c r="M31" s="64">
        <f>(I31/J31*100)-100</f>
        <v>-49.707291112293774</v>
      </c>
      <c r="N31" s="14">
        <f>I31/H31</f>
        <v>85.9090909090909</v>
      </c>
      <c r="O31" s="38">
        <v>11</v>
      </c>
      <c r="P31" s="14">
        <v>1213</v>
      </c>
      <c r="Q31" s="14">
        <v>3019</v>
      </c>
      <c r="R31" s="14">
        <v>206</v>
      </c>
      <c r="S31" s="14">
        <v>570</v>
      </c>
      <c r="T31" s="64">
        <f>(P31/Q31*100)-100</f>
        <v>-59.82113282543889</v>
      </c>
      <c r="U31" s="90">
        <v>62184</v>
      </c>
      <c r="V31" s="14">
        <f>P31/O31</f>
        <v>110.27272727272727</v>
      </c>
      <c r="W31" s="74">
        <f>SUM(U31,P31)</f>
        <v>63397</v>
      </c>
      <c r="X31" s="102">
        <v>12244</v>
      </c>
      <c r="Y31" s="75">
        <f>SUM(X31,R31)</f>
        <v>12450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101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185</v>
      </c>
      <c r="I34" s="31">
        <f>SUM(I14:I33)</f>
        <v>138662</v>
      </c>
      <c r="J34" s="31">
        <v>232940</v>
      </c>
      <c r="K34" s="31">
        <f>SUM(K14:K33)</f>
        <v>25155</v>
      </c>
      <c r="L34" s="31">
        <v>44683</v>
      </c>
      <c r="M34" s="68">
        <f>(I34/J34*100)-100</f>
        <v>-40.47308319738988</v>
      </c>
      <c r="N34" s="32">
        <f>I34/H34</f>
        <v>749.5243243243243</v>
      </c>
      <c r="O34" s="34">
        <f>SUM(O14:O33)</f>
        <v>185</v>
      </c>
      <c r="P34" s="31">
        <f>SUM(P14:P33)</f>
        <v>185318</v>
      </c>
      <c r="Q34" s="31">
        <v>348995</v>
      </c>
      <c r="R34" s="31">
        <f>SUM(R14:R33)</f>
        <v>36059</v>
      </c>
      <c r="S34" s="31">
        <v>70166</v>
      </c>
      <c r="T34" s="68">
        <f>(P34/Q34*100)-100</f>
        <v>-46.89952578117165</v>
      </c>
      <c r="U34" s="31">
        <f>SUM(U14:U33)</f>
        <v>1220074</v>
      </c>
      <c r="V34" s="86">
        <f>P34/O34</f>
        <v>1001.7189189189189</v>
      </c>
      <c r="W34" s="88">
        <f>SUM(U34,P34)</f>
        <v>1405392</v>
      </c>
      <c r="X34" s="87">
        <f>SUM(X14:X33)</f>
        <v>240196</v>
      </c>
      <c r="Y34" s="35">
        <f>SUM(Y14:Y33)</f>
        <v>276255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27 - Sep</v>
      </c>
      <c r="L4" s="20"/>
      <c r="M4" s="62" t="str">
        <f>'WEEKLY COMPETITIVE REPORT'!M4</f>
        <v>29 -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26 - Sep</v>
      </c>
      <c r="L5" s="7"/>
      <c r="M5" s="63" t="str">
        <f>'WEEKLY COMPETITIVE REPORT'!M5</f>
        <v>02 - Oct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41550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PLANES 3D</v>
      </c>
      <c r="D14" s="4" t="str">
        <f>'WEEKLY COMPETITIVE REPORT'!D14</f>
        <v>AVIONI 3D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2</v>
      </c>
      <c r="H14" s="37">
        <f>'WEEKLY COMPETITIVE REPORT'!H14</f>
        <v>21</v>
      </c>
      <c r="I14" s="14">
        <f>'WEEKLY COMPETITIVE REPORT'!I14/Y4</f>
        <v>40703.416978109984</v>
      </c>
      <c r="J14" s="14">
        <f>'WEEKLY COMPETITIVE REPORT'!J14/Y4</f>
        <v>22020.822210357717</v>
      </c>
      <c r="K14" s="22">
        <f>'WEEKLY COMPETITIVE REPORT'!K14</f>
        <v>5742</v>
      </c>
      <c r="L14" s="22">
        <f>'WEEKLY COMPETITIVE REPORT'!L14</f>
        <v>3189</v>
      </c>
      <c r="M14" s="64">
        <f>'WEEKLY COMPETITIVE REPORT'!M14</f>
        <v>84.8405867377864</v>
      </c>
      <c r="N14" s="14">
        <f aca="true" t="shared" si="0" ref="N14:N20">I14/H14</f>
        <v>1938.2579513385706</v>
      </c>
      <c r="O14" s="37">
        <f>'WEEKLY COMPETITIVE REPORT'!O14</f>
        <v>21</v>
      </c>
      <c r="P14" s="14">
        <f>'WEEKLY COMPETITIVE REPORT'!P14/Y4</f>
        <v>50118.79337960491</v>
      </c>
      <c r="Q14" s="14">
        <f>'WEEKLY COMPETITIVE REPORT'!Q14/Y4</f>
        <v>30496.52963160705</v>
      </c>
      <c r="R14" s="22">
        <f>'WEEKLY COMPETITIVE REPORT'!R14</f>
        <v>7546</v>
      </c>
      <c r="S14" s="22">
        <f>'WEEKLY COMPETITIVE REPORT'!S14</f>
        <v>4613</v>
      </c>
      <c r="T14" s="64">
        <f>'WEEKLY COMPETITIVE REPORT'!T14</f>
        <v>64.34261204481794</v>
      </c>
      <c r="U14" s="14">
        <f>'WEEKLY COMPETITIVE REPORT'!U14/Y4</f>
        <v>37708.22210357715</v>
      </c>
      <c r="V14" s="14">
        <f aca="true" t="shared" si="1" ref="V14:V20">P14/O14</f>
        <v>2386.6092085526147</v>
      </c>
      <c r="W14" s="25">
        <f aca="true" t="shared" si="2" ref="W14:W20">P14+U14</f>
        <v>87827.01548318207</v>
      </c>
      <c r="X14" s="22">
        <f>'WEEKLY COMPETITIVE REPORT'!X14</f>
        <v>6001</v>
      </c>
      <c r="Y14" s="56">
        <f>'WEEKLY COMPETITIVE REPORT'!Y14</f>
        <v>13547</v>
      </c>
    </row>
    <row r="15" spans="1:25" ht="12.75">
      <c r="A15" s="50">
        <v>2</v>
      </c>
      <c r="B15" s="4">
        <f>'WEEKLY COMPETITIVE REPORT'!B15</f>
        <v>3</v>
      </c>
      <c r="C15" s="4" t="str">
        <f>'WEEKLY COMPETITIVE REPORT'!C15</f>
        <v>CLASS ENEMY</v>
      </c>
      <c r="D15" s="4" t="str">
        <f>'WEEKLY COMPETITIVE REPORT'!D15</f>
        <v>RAZREDNI SOVRAŽNIK</v>
      </c>
      <c r="E15" s="4" t="str">
        <f>'WEEKLY COMPETITIVE REPORT'!E15</f>
        <v>DOMEST</v>
      </c>
      <c r="F15" s="4" t="str">
        <f>'WEEKLY COMPETITIVE REPORT'!F15</f>
        <v>FIVIA</v>
      </c>
      <c r="G15" s="37">
        <f>'WEEKLY COMPETITIVE REPORT'!G15</f>
        <v>3</v>
      </c>
      <c r="H15" s="37">
        <f>'WEEKLY COMPETITIVE REPORT'!H15</f>
        <v>11</v>
      </c>
      <c r="I15" s="14">
        <f>'WEEKLY COMPETITIVE REPORT'!I15/Y4</f>
        <v>19046.98344901228</v>
      </c>
      <c r="J15" s="14">
        <f>'WEEKLY COMPETITIVE REPORT'!J15/Y4</f>
        <v>8274.159103043246</v>
      </c>
      <c r="K15" s="22">
        <f>'WEEKLY COMPETITIVE REPORT'!K15</f>
        <v>2777</v>
      </c>
      <c r="L15" s="22">
        <f>'WEEKLY COMPETITIVE REPORT'!L15</f>
        <v>1161</v>
      </c>
      <c r="M15" s="64">
        <f>'WEEKLY COMPETITIVE REPORT'!M15</f>
        <v>130.19841909985482</v>
      </c>
      <c r="N15" s="14">
        <f t="shared" si="0"/>
        <v>1731.5439499102074</v>
      </c>
      <c r="O15" s="37">
        <f>'WEEKLY COMPETITIVE REPORT'!O15</f>
        <v>11</v>
      </c>
      <c r="P15" s="14">
        <f>'WEEKLY COMPETITIVE REPORT'!P15/Y4</f>
        <v>32628.1366791244</v>
      </c>
      <c r="Q15" s="14">
        <f>'WEEKLY COMPETITIVE REPORT'!Q15/Y4</f>
        <v>16571.009076348106</v>
      </c>
      <c r="R15" s="22">
        <f>'WEEKLY COMPETITIVE REPORT'!R15</f>
        <v>5334</v>
      </c>
      <c r="S15" s="22">
        <f>'WEEKLY COMPETITIVE REPORT'!S15</f>
        <v>2712</v>
      </c>
      <c r="T15" s="64">
        <f>'WEEKLY COMPETITIVE REPORT'!T15</f>
        <v>96.89891260571889</v>
      </c>
      <c r="U15" s="14">
        <f>'WEEKLY COMPETITIVE REPORT'!U15/Y4</f>
        <v>35297.65082754939</v>
      </c>
      <c r="V15" s="14">
        <f t="shared" si="1"/>
        <v>2966.1942435567635</v>
      </c>
      <c r="W15" s="25">
        <f t="shared" si="2"/>
        <v>67925.78750667379</v>
      </c>
      <c r="X15" s="22">
        <f>'WEEKLY COMPETITIVE REPORT'!X15</f>
        <v>6889</v>
      </c>
      <c r="Y15" s="56">
        <f>'WEEKLY COMPETITIVE REPORT'!Y15</f>
        <v>12223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RUNNER, RUNNER</v>
      </c>
      <c r="D16" s="4" t="str">
        <f>'WEEKLY COMPETITIVE REPORT'!D16</f>
        <v>DRZNA IGRA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9</v>
      </c>
      <c r="I16" s="14">
        <f>'WEEKLY COMPETITIVE REPORT'!I16/Y4</f>
        <v>17489.3219434063</v>
      </c>
      <c r="J16" s="14">
        <f>'WEEKLY COMPETITIVE REPORT'!J16/Y4</f>
        <v>0</v>
      </c>
      <c r="K16" s="22">
        <f>'WEEKLY COMPETITIVE REPORT'!K16</f>
        <v>2300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1943.257993711811</v>
      </c>
      <c r="O16" s="37">
        <f>'WEEKLY COMPETITIVE REPORT'!O16</f>
        <v>9</v>
      </c>
      <c r="P16" s="14">
        <f>'WEEKLY COMPETITIVE REPORT'!P16/Y4</f>
        <v>24514.14842498665</v>
      </c>
      <c r="Q16" s="14">
        <f>'WEEKLY COMPETITIVE REPORT'!Q16/Y4</f>
        <v>0</v>
      </c>
      <c r="R16" s="22">
        <f>'WEEKLY COMPETITIVE REPORT'!R16</f>
        <v>3474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2723.794269442961</v>
      </c>
      <c r="W16" s="25">
        <f t="shared" si="2"/>
        <v>24514.14842498665</v>
      </c>
      <c r="X16" s="22">
        <f>'WEEKLY COMPETITIVE REPORT'!X16</f>
        <v>0</v>
      </c>
      <c r="Y16" s="56">
        <f>'WEEKLY COMPETITIVE REPORT'!Y16</f>
        <v>3474</v>
      </c>
    </row>
    <row r="17" spans="1:25" ht="12.75">
      <c r="A17" s="50">
        <v>4</v>
      </c>
      <c r="B17" s="4">
        <f>'WEEKLY COMPETITIVE REPORT'!B17</f>
        <v>4</v>
      </c>
      <c r="C17" s="4" t="str">
        <f>'WEEKLY COMPETITIVE REPORT'!C17</f>
        <v>TURBO 3D</v>
      </c>
      <c r="D17" s="4" t="str">
        <f>'WEEKLY COMPETITIVE REPORT'!D17</f>
        <v>TURBO 3D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5</v>
      </c>
      <c r="H17" s="37">
        <f>'WEEKLY COMPETITIVE REPORT'!H17</f>
        <v>20</v>
      </c>
      <c r="I17" s="14">
        <f>'WEEKLY COMPETITIVE REPORT'!I17/Y4</f>
        <v>18639.88254137747</v>
      </c>
      <c r="J17" s="14">
        <f>'WEEKLY COMPETITIVE REPORT'!J17/Y4</f>
        <v>9877.20234917245</v>
      </c>
      <c r="K17" s="22">
        <f>'WEEKLY COMPETITIVE REPORT'!K17</f>
        <v>2477</v>
      </c>
      <c r="L17" s="22">
        <f>'WEEKLY COMPETITIVE REPORT'!L17</f>
        <v>1331</v>
      </c>
      <c r="M17" s="64">
        <f>'WEEKLY COMPETITIVE REPORT'!M17</f>
        <v>88.71621621621622</v>
      </c>
      <c r="N17" s="14">
        <f t="shared" si="0"/>
        <v>931.9941270688735</v>
      </c>
      <c r="O17" s="37">
        <f>'WEEKLY COMPETITIVE REPORT'!O17</f>
        <v>20</v>
      </c>
      <c r="P17" s="14">
        <f>'WEEKLY COMPETITIVE REPORT'!P17/Y4</f>
        <v>22146.28937533369</v>
      </c>
      <c r="Q17" s="14">
        <f>'WEEKLY COMPETITIVE REPORT'!Q17/Y4</f>
        <v>13035.23758675921</v>
      </c>
      <c r="R17" s="22">
        <f>'WEEKLY COMPETITIVE REPORT'!R17</f>
        <v>3044</v>
      </c>
      <c r="S17" s="22">
        <f>'WEEKLY COMPETITIVE REPORT'!S17</f>
        <v>1829</v>
      </c>
      <c r="T17" s="64">
        <f>'WEEKLY COMPETITIVE REPORT'!T17</f>
        <v>69.89555601064919</v>
      </c>
      <c r="U17" s="14">
        <f>'WEEKLY COMPETITIVE REPORT'!U17/Y4</f>
        <v>160958.35557928457</v>
      </c>
      <c r="V17" s="14">
        <f t="shared" si="1"/>
        <v>1107.3144687666845</v>
      </c>
      <c r="W17" s="25">
        <f t="shared" si="2"/>
        <v>183104.64495461827</v>
      </c>
      <c r="X17" s="22">
        <f>'WEEKLY COMPETITIVE REPORT'!X17</f>
        <v>23713</v>
      </c>
      <c r="Y17" s="56">
        <f>'WEEKLY COMPETITIVE REPORT'!Y17</f>
        <v>26757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DIANA</v>
      </c>
      <c r="D18" s="4" t="str">
        <f>'WEEKLY COMPETITIVE REPORT'!D18</f>
        <v>DIANA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9</v>
      </c>
      <c r="I18" s="14">
        <f>'WEEKLY COMPETITIVE REPORT'!I18/Y4</f>
        <v>14853.176721836626</v>
      </c>
      <c r="J18" s="14">
        <f>'WEEKLY COMPETITIVE REPORT'!J18/Y4</f>
        <v>0</v>
      </c>
      <c r="K18" s="22">
        <f>'WEEKLY COMPETITIVE REPORT'!K18</f>
        <v>1977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1650.3529690929583</v>
      </c>
      <c r="O18" s="37">
        <f>'WEEKLY COMPETITIVE REPORT'!O18</f>
        <v>9</v>
      </c>
      <c r="P18" s="14">
        <f>'WEEKLY COMPETITIVE REPORT'!P18/Y4</f>
        <v>22052.856380138815</v>
      </c>
      <c r="Q18" s="14">
        <f>'WEEKLY COMPETITIVE REPORT'!Q18/Y4</f>
        <v>0</v>
      </c>
      <c r="R18" s="22">
        <f>'WEEKLY COMPETITIVE REPORT'!R18</f>
        <v>3223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1282.701548318206</v>
      </c>
      <c r="V18" s="14">
        <f t="shared" si="1"/>
        <v>2450.3173755709795</v>
      </c>
      <c r="W18" s="25">
        <f t="shared" si="2"/>
        <v>23335.557928457023</v>
      </c>
      <c r="X18" s="22">
        <f>'WEEKLY COMPETITIVE REPORT'!X18</f>
        <v>249</v>
      </c>
      <c r="Y18" s="56">
        <f>'WEEKLY COMPETITIVE REPORT'!Y18</f>
        <v>3472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THE SMURFS 2 3D</v>
      </c>
      <c r="D19" s="4" t="str">
        <f>'WEEKLY COMPETITIVE REPORT'!D19</f>
        <v>SMRKCI 2 3D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9</v>
      </c>
      <c r="H19" s="37">
        <f>'WEEKLY COMPETITIVE REPORT'!H19</f>
        <v>21</v>
      </c>
      <c r="I19" s="14">
        <f>'WEEKLY COMPETITIVE REPORT'!I19/Y4</f>
        <v>14635.61131873999</v>
      </c>
      <c r="J19" s="14">
        <f>'WEEKLY COMPETITIVE REPORT'!J19/Y4</f>
        <v>8489.054991991457</v>
      </c>
      <c r="K19" s="22">
        <f>'WEEKLY COMPETITIVE REPORT'!K19</f>
        <v>1982</v>
      </c>
      <c r="L19" s="22">
        <f>'WEEKLY COMPETITIVE REPORT'!L19</f>
        <v>1075</v>
      </c>
      <c r="M19" s="64">
        <f>'WEEKLY COMPETITIVE REPORT'!M19</f>
        <v>72.40566037735849</v>
      </c>
      <c r="N19" s="14">
        <f t="shared" si="0"/>
        <v>696.9338723209519</v>
      </c>
      <c r="O19" s="37">
        <f>'WEEKLY COMPETITIVE REPORT'!O19</f>
        <v>21</v>
      </c>
      <c r="P19" s="14">
        <f>'WEEKLY COMPETITIVE REPORT'!P19/Y4</f>
        <v>16402.82968499733</v>
      </c>
      <c r="Q19" s="14">
        <f>'WEEKLY COMPETITIVE REPORT'!Q19/Y4</f>
        <v>11784.570208222103</v>
      </c>
      <c r="R19" s="22">
        <f>'WEEKLY COMPETITIVE REPORT'!R19</f>
        <v>2319</v>
      </c>
      <c r="S19" s="22">
        <f>'WEEKLY COMPETITIVE REPORT'!S19</f>
        <v>1579</v>
      </c>
      <c r="T19" s="64">
        <f>'WEEKLY COMPETITIVE REPORT'!T19</f>
        <v>39.18903613093215</v>
      </c>
      <c r="U19" s="14">
        <f>'WEEKLY COMPETITIVE REPORT'!U19/Y4</f>
        <v>734064.335290977</v>
      </c>
      <c r="V19" s="14">
        <f t="shared" si="1"/>
        <v>781.0871278570157</v>
      </c>
      <c r="W19" s="25">
        <f t="shared" si="2"/>
        <v>750467.1649759744</v>
      </c>
      <c r="X19" s="22">
        <f>'WEEKLY COMPETITIVE REPORT'!X19</f>
        <v>105427</v>
      </c>
      <c r="Y19" s="56">
        <f>'WEEKLY COMPETITIVE REPORT'!Y19</f>
        <v>107746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TO DO LIST</v>
      </c>
      <c r="D20" s="4" t="str">
        <f>'WEEKLY COMPETITIVE REPORT'!D20</f>
        <v>ABECEDA SEKSA</v>
      </c>
      <c r="E20" s="4" t="str">
        <f>'WEEKLY COMPETITIVE REPORT'!E20</f>
        <v>IND</v>
      </c>
      <c r="F20" s="4" t="str">
        <f>'WEEKLY COMPETITIVE REPORT'!F20</f>
        <v>Cinemania</v>
      </c>
      <c r="G20" s="37">
        <f>'WEEKLY COMPETITIVE REPORT'!G20</f>
        <v>1</v>
      </c>
      <c r="H20" s="37">
        <f>'WEEKLY COMPETITIVE REPORT'!H20</f>
        <v>8</v>
      </c>
      <c r="I20" s="14">
        <f>'WEEKLY COMPETITIVE REPORT'!I20/Y4</f>
        <v>11720.501868659905</v>
      </c>
      <c r="J20" s="14">
        <f>'WEEKLY COMPETITIVE REPORT'!J20/Y4</f>
        <v>0</v>
      </c>
      <c r="K20" s="22">
        <f>'WEEKLY COMPETITIVE REPORT'!K20</f>
        <v>1549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1465.0627335824881</v>
      </c>
      <c r="O20" s="37">
        <f>'WEEKLY COMPETITIVE REPORT'!O20</f>
        <v>8</v>
      </c>
      <c r="P20" s="14">
        <f>'WEEKLY COMPETITIVE REPORT'!P20/Y4</f>
        <v>14857.180993059264</v>
      </c>
      <c r="Q20" s="14">
        <f>'WEEKLY COMPETITIVE REPORT'!Q20/Y4</f>
        <v>0</v>
      </c>
      <c r="R20" s="22">
        <f>'WEEKLY COMPETITIVE REPORT'!R20</f>
        <v>2069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1857.147624132408</v>
      </c>
      <c r="W20" s="25">
        <f t="shared" si="2"/>
        <v>14857.180993059264</v>
      </c>
      <c r="X20" s="22">
        <f>'WEEKLY COMPETITIVE REPORT'!X20</f>
        <v>0</v>
      </c>
      <c r="Y20" s="56">
        <f>'WEEKLY COMPETITIVE REPORT'!Y20</f>
        <v>2069</v>
      </c>
    </row>
    <row r="21" spans="1:25" ht="12.75">
      <c r="A21" s="50">
        <v>8</v>
      </c>
      <c r="B21" s="4">
        <f>'WEEKLY COMPETITIVE REPORT'!B21</f>
        <v>2</v>
      </c>
      <c r="C21" s="4" t="str">
        <f>'WEEKLY COMPETITIVE REPORT'!C21</f>
        <v>WE'RE THE MILLERS</v>
      </c>
      <c r="D21" s="4" t="str">
        <f>'WEEKLY COMPETITIVE REPORT'!D21</f>
        <v>MI SMO MILLERJEVI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6</v>
      </c>
      <c r="H21" s="37">
        <f>'WEEKLY COMPETITIVE REPORT'!H21</f>
        <v>10</v>
      </c>
      <c r="I21" s="14">
        <f>'WEEKLY COMPETITIVE REPORT'!I21/Y4</f>
        <v>10711.42552055526</v>
      </c>
      <c r="J21" s="14">
        <f>'WEEKLY COMPETITIVE REPORT'!J21/Y4</f>
        <v>12234.383342231715</v>
      </c>
      <c r="K21" s="22">
        <f>'WEEKLY COMPETITIVE REPORT'!K21</f>
        <v>1455</v>
      </c>
      <c r="L21" s="22">
        <f>'WEEKLY COMPETITIVE REPORT'!L21</f>
        <v>1644</v>
      </c>
      <c r="M21" s="64">
        <f>'WEEKLY COMPETITIVE REPORT'!M21</f>
        <v>-12.448178049312673</v>
      </c>
      <c r="N21" s="14">
        <f aca="true" t="shared" si="3" ref="N21:N33">I21/H21</f>
        <v>1071.142552055526</v>
      </c>
      <c r="O21" s="37">
        <f>'WEEKLY COMPETITIVE REPORT'!O21</f>
        <v>10</v>
      </c>
      <c r="P21" s="14">
        <f>'WEEKLY COMPETITIVE REPORT'!P21/Y4</f>
        <v>13510.411105178859</v>
      </c>
      <c r="Q21" s="14">
        <f>'WEEKLY COMPETITIVE REPORT'!Q21/Y4</f>
        <v>17521.3561131874</v>
      </c>
      <c r="R21" s="22">
        <f>'WEEKLY COMPETITIVE REPORT'!R21</f>
        <v>1942</v>
      </c>
      <c r="S21" s="22">
        <f>'WEEKLY COMPETITIVE REPORT'!S21</f>
        <v>2559</v>
      </c>
      <c r="T21" s="64">
        <f>'WEEKLY COMPETITIVE REPORT'!T21</f>
        <v>-22.891749828597554</v>
      </c>
      <c r="U21" s="14">
        <f>'WEEKLY COMPETITIVE REPORT'!U21/Y4</f>
        <v>141277.36252002136</v>
      </c>
      <c r="V21" s="14">
        <f aca="true" t="shared" si="4" ref="V21:V33">P21/O21</f>
        <v>1351.041110517886</v>
      </c>
      <c r="W21" s="25">
        <f aca="true" t="shared" si="5" ref="W21:W33">P21+U21</f>
        <v>154787.7736252002</v>
      </c>
      <c r="X21" s="22">
        <f>'WEEKLY COMPETITIVE REPORT'!X21</f>
        <v>21331</v>
      </c>
      <c r="Y21" s="56">
        <f>'WEEKLY COMPETITIVE REPORT'!Y21</f>
        <v>23273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2 GUNS</v>
      </c>
      <c r="D22" s="4" t="str">
        <f>'WEEKLY COMPETITIVE REPORT'!D22</f>
        <v>2 NA MUHI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3</v>
      </c>
      <c r="H22" s="37">
        <f>'WEEKLY COMPETITIVE REPORT'!H22</f>
        <v>9</v>
      </c>
      <c r="I22" s="14">
        <f>'WEEKLY COMPETITIVE REPORT'!I22/Y4</f>
        <v>9590.229578216766</v>
      </c>
      <c r="J22" s="14">
        <f>'WEEKLY COMPETITIVE REPORT'!J22/Y4</f>
        <v>8379.604911906034</v>
      </c>
      <c r="K22" s="22">
        <f>'WEEKLY COMPETITIVE REPORT'!K22</f>
        <v>1256</v>
      </c>
      <c r="L22" s="22">
        <f>'WEEKLY COMPETITIVE REPORT'!L22</f>
        <v>1113</v>
      </c>
      <c r="M22" s="64">
        <f>'WEEKLY COMPETITIVE REPORT'!M22</f>
        <v>14.4472762026123</v>
      </c>
      <c r="N22" s="14">
        <f t="shared" si="3"/>
        <v>1065.5810642463073</v>
      </c>
      <c r="O22" s="37">
        <f>'WEEKLY COMPETITIVE REPORT'!O22</f>
        <v>9</v>
      </c>
      <c r="P22" s="14">
        <f>'WEEKLY COMPETITIVE REPORT'!P22/Y4</f>
        <v>12213.027229044314</v>
      </c>
      <c r="Q22" s="14">
        <f>'WEEKLY COMPETITIVE REPORT'!Q22/Y4</f>
        <v>12868.392952482649</v>
      </c>
      <c r="R22" s="22">
        <f>'WEEKLY COMPETITIVE REPORT'!R22</f>
        <v>1685</v>
      </c>
      <c r="S22" s="22">
        <f>'WEEKLY COMPETITIVE REPORT'!S22</f>
        <v>1841</v>
      </c>
      <c r="T22" s="64">
        <f>'WEEKLY COMPETITIVE REPORT'!T22</f>
        <v>-5.0928326937039685</v>
      </c>
      <c r="U22" s="14">
        <f>'WEEKLY COMPETITIVE REPORT'!U22/Y4</f>
        <v>32337.15963694608</v>
      </c>
      <c r="V22" s="14">
        <f t="shared" si="4"/>
        <v>1357.0030254493681</v>
      </c>
      <c r="W22" s="25">
        <f t="shared" si="5"/>
        <v>44550.18686599039</v>
      </c>
      <c r="X22" s="22">
        <f>'WEEKLY COMPETITIVE REPORT'!X22</f>
        <v>4744</v>
      </c>
      <c r="Y22" s="56">
        <f>'WEEKLY COMPETITIVE REPORT'!Y22</f>
        <v>6429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CONJURING</v>
      </c>
      <c r="D23" s="4" t="str">
        <f>'WEEKLY COMPETITIVE REPORT'!D23</f>
        <v>PRIKLICANO ZLO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1</v>
      </c>
      <c r="H23" s="37">
        <f>'WEEKLY COMPETITIVE REPORT'!H23</f>
        <v>3</v>
      </c>
      <c r="I23" s="14">
        <f>'WEEKLY COMPETITIVE REPORT'!I23/Y4</f>
        <v>7206.353443673252</v>
      </c>
      <c r="J23" s="14">
        <f>'WEEKLY COMPETITIVE REPORT'!J23/Y4</f>
        <v>0</v>
      </c>
      <c r="K23" s="22">
        <f>'WEEKLY COMPETITIVE REPORT'!K23</f>
        <v>1018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2402.1178145577505</v>
      </c>
      <c r="O23" s="37">
        <f>'WEEKLY COMPETITIVE REPORT'!O23</f>
        <v>3</v>
      </c>
      <c r="P23" s="14">
        <f>'WEEKLY COMPETITIVE REPORT'!P23/Y4</f>
        <v>10296.316070475174</v>
      </c>
      <c r="Q23" s="14">
        <f>'WEEKLY COMPETITIVE REPORT'!Q23/Y4</f>
        <v>0</v>
      </c>
      <c r="R23" s="22">
        <f>'WEEKLY COMPETITIVE REPORT'!R23</f>
        <v>1528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3432.1053568250577</v>
      </c>
      <c r="W23" s="25">
        <f t="shared" si="5"/>
        <v>10296.316070475174</v>
      </c>
      <c r="X23" s="22">
        <f>'WEEKLY COMPETITIVE REPORT'!X23</f>
        <v>0</v>
      </c>
      <c r="Y23" s="56">
        <f>'WEEKLY COMPETITIVE REPORT'!Y23</f>
        <v>1528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JOBS</v>
      </c>
      <c r="D24" s="4" t="str">
        <f>'WEEKLY COMPETITIVE REPORT'!D24</f>
        <v>JOBS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3</v>
      </c>
      <c r="H24" s="37">
        <f>'WEEKLY COMPETITIVE REPORT'!H24</f>
        <v>10</v>
      </c>
      <c r="I24" s="14">
        <f>'WEEKLY COMPETITIVE REPORT'!I24/Y4</f>
        <v>5634.009610250934</v>
      </c>
      <c r="J24" s="14">
        <f>'WEEKLY COMPETITIVE REPORT'!J24/Y4</f>
        <v>6600.37373198078</v>
      </c>
      <c r="K24" s="22">
        <f>'WEEKLY COMPETITIVE REPORT'!K24</f>
        <v>702</v>
      </c>
      <c r="L24" s="22">
        <f>'WEEKLY COMPETITIVE REPORT'!L24</f>
        <v>880</v>
      </c>
      <c r="M24" s="64">
        <f>'WEEKLY COMPETITIVE REPORT'!M24</f>
        <v>-14.641051567239643</v>
      </c>
      <c r="N24" s="14">
        <f t="shared" si="3"/>
        <v>563.4009610250935</v>
      </c>
      <c r="O24" s="37">
        <f>'WEEKLY COMPETITIVE REPORT'!O24</f>
        <v>10</v>
      </c>
      <c r="P24" s="14">
        <f>'WEEKLY COMPETITIVE REPORT'!P24/Y4</f>
        <v>8343.566470902297</v>
      </c>
      <c r="Q24" s="14">
        <f>'WEEKLY COMPETITIVE REPORT'!Q24/Y4</f>
        <v>11580.352375867593</v>
      </c>
      <c r="R24" s="22">
        <f>'WEEKLY COMPETITIVE REPORT'!R24</f>
        <v>1117</v>
      </c>
      <c r="S24" s="22">
        <f>'WEEKLY COMPETITIVE REPORT'!S24</f>
        <v>1673</v>
      </c>
      <c r="T24" s="64">
        <f>'WEEKLY COMPETITIVE REPORT'!T24</f>
        <v>-27.95066851083449</v>
      </c>
      <c r="U24" s="14">
        <f>'WEEKLY COMPETITIVE REPORT'!U24/Y4</f>
        <v>37509.34329951949</v>
      </c>
      <c r="V24" s="14">
        <f t="shared" si="4"/>
        <v>834.3566470902297</v>
      </c>
      <c r="W24" s="25">
        <f t="shared" si="5"/>
        <v>45852.909770421786</v>
      </c>
      <c r="X24" s="22">
        <f>'WEEKLY COMPETITIVE REPORT'!X24</f>
        <v>5428</v>
      </c>
      <c r="Y24" s="56">
        <f>'WEEKLY COMPETITIVE REPORT'!Y24</f>
        <v>6545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ABOUT TIME</v>
      </c>
      <c r="D25" s="4" t="str">
        <f>'WEEKLY COMPETITIVE REPORT'!D25</f>
        <v>SKOZI ČAS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2</v>
      </c>
      <c r="H25" s="37">
        <f>'WEEKLY COMPETITIVE REPORT'!H25</f>
        <v>9</v>
      </c>
      <c r="I25" s="14">
        <f>'WEEKLY COMPETITIVE REPORT'!I25/Y4</f>
        <v>5001.334757074213</v>
      </c>
      <c r="J25" s="14">
        <f>'WEEKLY COMPETITIVE REPORT'!J25/Y4</f>
        <v>5867.592098238121</v>
      </c>
      <c r="K25" s="22">
        <f>'WEEKLY COMPETITIVE REPORT'!K25</f>
        <v>658</v>
      </c>
      <c r="L25" s="22">
        <f>'WEEKLY COMPETITIVE REPORT'!L25</f>
        <v>769</v>
      </c>
      <c r="M25" s="64">
        <f>'WEEKLY COMPETITIVE REPORT'!M25</f>
        <v>-14.763421292083706</v>
      </c>
      <c r="N25" s="14">
        <f t="shared" si="3"/>
        <v>555.7038618971347</v>
      </c>
      <c r="O25" s="37">
        <f>'WEEKLY COMPETITIVE REPORT'!O25</f>
        <v>9</v>
      </c>
      <c r="P25" s="14">
        <f>'WEEKLY COMPETITIVE REPORT'!P25/Y4</f>
        <v>7311.799252536039</v>
      </c>
      <c r="Q25" s="14">
        <f>'WEEKLY COMPETITIVE REPORT'!Q25/Y4</f>
        <v>10419.113721302723</v>
      </c>
      <c r="R25" s="22">
        <f>'WEEKLY COMPETITIVE REPORT'!R25</f>
        <v>1045</v>
      </c>
      <c r="S25" s="22">
        <f>'WEEKLY COMPETITIVE REPORT'!S25</f>
        <v>1509</v>
      </c>
      <c r="T25" s="64">
        <f>'WEEKLY COMPETITIVE REPORT'!T25</f>
        <v>-29.823212913143735</v>
      </c>
      <c r="U25" s="14">
        <f>'WEEKLY COMPETITIVE REPORT'!U25/Y4</f>
        <v>11497.597437266419</v>
      </c>
      <c r="V25" s="14">
        <f t="shared" si="4"/>
        <v>812.422139170671</v>
      </c>
      <c r="W25" s="25">
        <f t="shared" si="5"/>
        <v>18809.39668980246</v>
      </c>
      <c r="X25" s="22">
        <f>'WEEKLY COMPETITIVE REPORT'!X25</f>
        <v>1650</v>
      </c>
      <c r="Y25" s="56">
        <f>'WEEKLY COMPETITIVE REPORT'!Y25</f>
        <v>2695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GROWN UPS 2</v>
      </c>
      <c r="D26" s="4" t="str">
        <f>'WEEKLY COMPETITIVE REPORT'!D26</f>
        <v>ODRASLI 2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10</v>
      </c>
      <c r="H26" s="37">
        <f>'WEEKLY COMPETITIVE REPORT'!H26</f>
        <v>11</v>
      </c>
      <c r="I26" s="14">
        <f>'WEEKLY COMPETITIVE REPORT'!I26/Y4</f>
        <v>2070.208222103577</v>
      </c>
      <c r="J26" s="14">
        <f>'WEEKLY COMPETITIVE REPORT'!J26/Y4</f>
        <v>2677.5226908702616</v>
      </c>
      <c r="K26" s="22">
        <f>'WEEKLY COMPETITIVE REPORT'!K26</f>
        <v>267</v>
      </c>
      <c r="L26" s="22">
        <f>'WEEKLY COMPETITIVE REPORT'!L26</f>
        <v>391</v>
      </c>
      <c r="M26" s="64">
        <f>'WEEKLY COMPETITIVE REPORT'!M26</f>
        <v>-22.68195413758724</v>
      </c>
      <c r="N26" s="14">
        <f t="shared" si="3"/>
        <v>188.20074746396156</v>
      </c>
      <c r="O26" s="37">
        <f>'WEEKLY COMPETITIVE REPORT'!O26</f>
        <v>11</v>
      </c>
      <c r="P26" s="14">
        <f>'WEEKLY COMPETITIVE REPORT'!P26/Y4</f>
        <v>2610.784837159637</v>
      </c>
      <c r="Q26" s="14">
        <f>'WEEKLY COMPETITIVE REPORT'!Q26/Y4</f>
        <v>3701.281366791244</v>
      </c>
      <c r="R26" s="22">
        <f>'WEEKLY COMPETITIVE REPORT'!R26</f>
        <v>359</v>
      </c>
      <c r="S26" s="22">
        <f>'WEEKLY COMPETITIVE REPORT'!S26</f>
        <v>576</v>
      </c>
      <c r="T26" s="64">
        <f>'WEEKLY COMPETITIVE REPORT'!T26</f>
        <v>-29.46267580238009</v>
      </c>
      <c r="U26" s="14">
        <f>'WEEKLY COMPETITIVE REPORT'!U26/Y4</f>
        <v>230807.52802989856</v>
      </c>
      <c r="V26" s="14">
        <f t="shared" si="4"/>
        <v>237.34407610542155</v>
      </c>
      <c r="W26" s="25">
        <f t="shared" si="5"/>
        <v>233418.3128670582</v>
      </c>
      <c r="X26" s="22">
        <f>'WEEKLY COMPETITIVE REPORT'!X26</f>
        <v>35626</v>
      </c>
      <c r="Y26" s="56">
        <f>'WEEKLY COMPETITIVE REPORT'!Y26</f>
        <v>35985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RIDDICK</v>
      </c>
      <c r="D27" s="4" t="str">
        <f>'WEEKLY COMPETITIVE REPORT'!D27</f>
        <v>RIDDICK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4</v>
      </c>
      <c r="H27" s="37">
        <f>'WEEKLY COMPETITIVE REPORT'!H27</f>
        <v>3</v>
      </c>
      <c r="I27" s="14">
        <f>'WEEKLY COMPETITIVE REPORT'!I27/Y4</f>
        <v>1784.5702082221037</v>
      </c>
      <c r="J27" s="14">
        <f>'WEEKLY COMPETITIVE REPORT'!J27/Y17</f>
        <v>0.046679373621855966</v>
      </c>
      <c r="K27" s="22">
        <f>'WEEKLY COMPETITIVE REPORT'!K27</f>
        <v>226</v>
      </c>
      <c r="L27" s="22">
        <f>'WEEKLY COMPETITIVE REPORT'!L27</f>
        <v>226</v>
      </c>
      <c r="M27" s="64">
        <f>'WEEKLY COMPETITIVE REPORT'!M27</f>
        <v>7.04563650920737</v>
      </c>
      <c r="N27" s="14">
        <f t="shared" si="3"/>
        <v>594.8567360740345</v>
      </c>
      <c r="O27" s="37">
        <f>'WEEKLY COMPETITIVE REPORT'!O27</f>
        <v>3</v>
      </c>
      <c r="P27" s="14">
        <f>'WEEKLY COMPETITIVE REPORT'!P27/Y4</f>
        <v>2457.2877736252003</v>
      </c>
      <c r="Q27" s="14">
        <f>'WEEKLY COMPETITIVE REPORT'!Q27/Y17</f>
        <v>0.08270732892327241</v>
      </c>
      <c r="R27" s="22">
        <f>'WEEKLY COMPETITIVE REPORT'!R27</f>
        <v>323</v>
      </c>
      <c r="S27" s="22">
        <f>'WEEKLY COMPETITIVE REPORT'!S27</f>
        <v>409</v>
      </c>
      <c r="T27" s="64">
        <f>'WEEKLY COMPETITIVE REPORT'!T27</f>
        <v>-16.809760506100318</v>
      </c>
      <c r="U27" s="14">
        <f>'WEEKLY COMPETITIVE REPORT'!U27/Y17</f>
        <v>0.422468886646485</v>
      </c>
      <c r="V27" s="14">
        <f t="shared" si="4"/>
        <v>819.0959245417334</v>
      </c>
      <c r="W27" s="25">
        <f t="shared" si="5"/>
        <v>2457.710242511847</v>
      </c>
      <c r="X27" s="22">
        <f>'WEEKLY COMPETITIVE REPORT'!X27</f>
        <v>2246</v>
      </c>
      <c r="Y27" s="56">
        <f>'WEEKLY COMPETITIVE REPORT'!Y27</f>
        <v>2569</v>
      </c>
    </row>
    <row r="28" spans="1:25" ht="12.75">
      <c r="A28" s="50">
        <v>15</v>
      </c>
      <c r="B28" s="4">
        <f>'WEEKLY COMPETITIVE REPORT'!B28</f>
        <v>9</v>
      </c>
      <c r="C28" s="4" t="str">
        <f>'WEEKLY COMPETITIVE REPORT'!C28</f>
        <v>ONE DIRECTION: THIS IS US 3D</v>
      </c>
      <c r="D28" s="4" t="str">
        <f>'WEEKLY COMPETITIVE REPORT'!D28</f>
        <v>ONE DIRECTION: TO SMO MI 3D</v>
      </c>
      <c r="E28" s="4" t="str">
        <f>'WEEKLY COMPETITIVE REPORT'!E28</f>
        <v>SONY</v>
      </c>
      <c r="F28" s="4" t="str">
        <f>'WEEKLY COMPETITIVE REPORT'!F28</f>
        <v>CF</v>
      </c>
      <c r="G28" s="37">
        <f>'WEEKLY COMPETITIVE REPORT'!G28</f>
        <v>5</v>
      </c>
      <c r="H28" s="37">
        <f>'WEEKLY COMPETITIVE REPORT'!H28</f>
        <v>10</v>
      </c>
      <c r="I28" s="14">
        <f>'WEEKLY COMPETITIVE REPORT'!I28/Y4</f>
        <v>1984.7837693539777</v>
      </c>
      <c r="J28" s="14">
        <f>'WEEKLY COMPETITIVE REPORT'!J28/Y17</f>
        <v>0.09623649886011137</v>
      </c>
      <c r="K28" s="22">
        <f>'WEEKLY COMPETITIVE REPORT'!K28</f>
        <v>215</v>
      </c>
      <c r="L28" s="22">
        <f>'WEEKLY COMPETITIVE REPORT'!L28</f>
        <v>385</v>
      </c>
      <c r="M28" s="64">
        <f>'WEEKLY COMPETITIVE REPORT'!M28</f>
        <v>-42.25242718446602</v>
      </c>
      <c r="N28" s="14">
        <f t="shared" si="3"/>
        <v>198.47837693539776</v>
      </c>
      <c r="O28" s="37">
        <f>'WEEKLY COMPETITIVE REPORT'!O28</f>
        <v>10</v>
      </c>
      <c r="P28" s="14">
        <f>'WEEKLY COMPETITIVE REPORT'!P28/Y4</f>
        <v>2321.142552055526</v>
      </c>
      <c r="Q28" s="14">
        <f>'WEEKLY COMPETITIVE REPORT'!Q28/Y17</f>
        <v>0.1254251223978772</v>
      </c>
      <c r="R28" s="22">
        <f>'WEEKLY COMPETITIVE REPORT'!R28</f>
        <v>258</v>
      </c>
      <c r="S28" s="22">
        <f>'WEEKLY COMPETITIVE REPORT'!S28</f>
        <v>539</v>
      </c>
      <c r="T28" s="64">
        <f>'WEEKLY COMPETITIVE REPORT'!T28</f>
        <v>-48.18235995232419</v>
      </c>
      <c r="U28" s="14">
        <f>'WEEKLY COMPETITIVE REPORT'!U28/Y17</f>
        <v>1.9621781216130358</v>
      </c>
      <c r="V28" s="14">
        <f t="shared" si="4"/>
        <v>232.11425520555258</v>
      </c>
      <c r="W28" s="25">
        <f t="shared" si="5"/>
        <v>2323.1047301771387</v>
      </c>
      <c r="X28" s="22">
        <f>'WEEKLY COMPETITIVE REPORT'!W29</f>
        <v>23788</v>
      </c>
      <c r="Y28" s="56">
        <f>'WEEKLY COMPETITIVE REPORT'!X29</f>
        <v>4585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BEFORE MIDNIGHT</v>
      </c>
      <c r="D29" s="4" t="str">
        <f>'WEEKLY COMPETITIVE REPORT'!D29</f>
        <v>PRED POLNOČJO</v>
      </c>
      <c r="E29" s="4" t="str">
        <f>'WEEKLY COMPETITIVE REPORT'!E29</f>
        <v>IND</v>
      </c>
      <c r="F29" s="4" t="str">
        <f>'WEEKLY COMPETITIVE REPORT'!F29</f>
        <v>Karantanija</v>
      </c>
      <c r="G29" s="37">
        <f>'WEEKLY COMPETITIVE REPORT'!G29</f>
        <v>4</v>
      </c>
      <c r="H29" s="37">
        <f>'WEEKLY COMPETITIVE REPORT'!H29</f>
        <v>9</v>
      </c>
      <c r="I29" s="14">
        <f>'WEEKLY COMPETITIVE REPORT'!I29/Y4</f>
        <v>1524.2925787506674</v>
      </c>
      <c r="J29" s="14">
        <f>'WEEKLY COMPETITIVE REPORT'!J29/Y17</f>
        <v>0.0467914938147027</v>
      </c>
      <c r="K29" s="22">
        <f>'WEEKLY COMPETITIVE REPORT'!K29</f>
        <v>201</v>
      </c>
      <c r="L29" s="22">
        <f>'WEEKLY COMPETITIVE REPORT'!L29</f>
        <v>224</v>
      </c>
      <c r="M29" s="64">
        <f>'WEEKLY COMPETITIVE REPORT'!M29</f>
        <v>-8.78594249201278</v>
      </c>
      <c r="N29" s="14">
        <f t="shared" si="3"/>
        <v>169.3658420834075</v>
      </c>
      <c r="O29" s="37">
        <f>'WEEKLY COMPETITIVE REPORT'!O29</f>
        <v>9</v>
      </c>
      <c r="P29" s="14">
        <f>'WEEKLY COMPETITIVE REPORT'!P29/Y4</f>
        <v>2184.9973304858518</v>
      </c>
      <c r="Q29" s="14">
        <f>'WEEKLY COMPETITIVE REPORT'!Q29/Y17</f>
        <v>0.08087603244010913</v>
      </c>
      <c r="R29" s="22">
        <f>'WEEKLY COMPETITIVE REPORT'!R29</f>
        <v>294</v>
      </c>
      <c r="S29" s="22">
        <f>'WEEKLY COMPETITIVE REPORT'!S29</f>
        <v>417</v>
      </c>
      <c r="T29" s="64">
        <f>'WEEKLY COMPETITIVE REPORT'!T29</f>
        <v>-24.353049907578566</v>
      </c>
      <c r="U29" s="14" t="e">
        <f>'WEEKLY COMPETITIVE REPORT'!#REF!/Y4</f>
        <v>#REF!</v>
      </c>
      <c r="V29" s="14">
        <f t="shared" si="4"/>
        <v>242.77748116509463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4879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DANS LA MAISON</v>
      </c>
      <c r="D30" s="4" t="str">
        <f>'WEEKLY COMPETITIVE REPORT'!D30</f>
        <v>V HIŠI</v>
      </c>
      <c r="E30" s="4" t="str">
        <f>'WEEKLY COMPETITIVE REPORT'!E30</f>
        <v>IND</v>
      </c>
      <c r="F30" s="4" t="str">
        <f>'WEEKLY COMPETITIVE REPORT'!F30</f>
        <v>CF</v>
      </c>
      <c r="G30" s="37">
        <f>'WEEKLY COMPETITIVE REPORT'!G30</f>
        <v>4</v>
      </c>
      <c r="H30" s="37">
        <f>'WEEKLY COMPETITIVE REPORT'!H30</f>
        <v>1</v>
      </c>
      <c r="I30" s="14">
        <f>'WEEKLY COMPETITIVE REPORT'!I30/Y4</f>
        <v>1222.637479978644</v>
      </c>
      <c r="J30" s="14">
        <f>'WEEKLY COMPETITIVE REPORT'!J30/Y17</f>
        <v>0.021115969652801138</v>
      </c>
      <c r="K30" s="22">
        <f>'WEEKLY COMPETITIVE REPORT'!K30</f>
        <v>196</v>
      </c>
      <c r="L30" s="22">
        <f>'WEEKLY COMPETITIVE REPORT'!L30</f>
        <v>126</v>
      </c>
      <c r="M30" s="64">
        <f>'WEEKLY COMPETITIVE REPORT'!M30</f>
        <v>62.123893805309734</v>
      </c>
      <c r="N30" s="14">
        <f t="shared" si="3"/>
        <v>1222.637479978644</v>
      </c>
      <c r="O30" s="37">
        <f>'WEEKLY COMPETITIVE REPORT'!O30</f>
        <v>1</v>
      </c>
      <c r="P30" s="14">
        <f>'WEEKLY COMPETITIVE REPORT'!P30/Y4</f>
        <v>1765.8836091831288</v>
      </c>
      <c r="Q30" s="14">
        <f>'WEEKLY COMPETITIVE REPORT'!Q30/Y17</f>
        <v>0.04036326942482341</v>
      </c>
      <c r="R30" s="22">
        <f>'WEEKLY COMPETITIVE REPORT'!R30</f>
        <v>293</v>
      </c>
      <c r="S30" s="22">
        <f>'WEEKLY COMPETITIVE REPORT'!S30</f>
        <v>251</v>
      </c>
      <c r="T30" s="64">
        <f>'WEEKLY COMPETITIVE REPORT'!T30</f>
        <v>22.500000000000014</v>
      </c>
      <c r="U30" s="14">
        <f>'WEEKLY COMPETITIVE REPORT'!U30/Y4</f>
        <v>8029.89855846236</v>
      </c>
      <c r="V30" s="14">
        <f t="shared" si="4"/>
        <v>1765.8836091831288</v>
      </c>
      <c r="W30" s="25">
        <f t="shared" si="5"/>
        <v>9795.782167645488</v>
      </c>
      <c r="X30" s="22">
        <f>'WEEKLY COMPETITIVE REPORT'!X30</f>
        <v>1679</v>
      </c>
      <c r="Y30" s="56">
        <f>'WEEKLY COMPETITIVE REPORT'!Y30</f>
        <v>1972</v>
      </c>
    </row>
    <row r="31" spans="1:25" ht="12.75">
      <c r="A31" s="50">
        <v>18</v>
      </c>
      <c r="B31" s="4">
        <f>'WEEKLY COMPETITIVE REPORT'!B31</f>
        <v>11</v>
      </c>
      <c r="C31" s="4" t="str">
        <f>'WEEKLY COMPETITIVE REPORT'!C31</f>
        <v>ELYSIUM</v>
      </c>
      <c r="D31" s="4" t="str">
        <f>'WEEKLY COMPETITIVE REPORT'!D31</f>
        <v>ELIZIJ</v>
      </c>
      <c r="E31" s="4" t="str">
        <f>'WEEKLY COMPETITIVE REPORT'!E31</f>
        <v>SONY</v>
      </c>
      <c r="F31" s="4" t="str">
        <f>'WEEKLY COMPETITIVE REPORT'!F31</f>
        <v>CF</v>
      </c>
      <c r="G31" s="37">
        <f>'WEEKLY COMPETITIVE REPORT'!G31</f>
        <v>7</v>
      </c>
      <c r="H31" s="37">
        <f>'WEEKLY COMPETITIVE REPORT'!H31</f>
        <v>11</v>
      </c>
      <c r="I31" s="14">
        <f>'WEEKLY COMPETITIVE REPORT'!I31/Y4</f>
        <v>1261.3454351308062</v>
      </c>
      <c r="J31" s="14">
        <f>'WEEKLY COMPETITIVE REPORT'!J31/Y17</f>
        <v>0.07022461411966963</v>
      </c>
      <c r="K31" s="22">
        <f>'WEEKLY COMPETITIVE REPORT'!K31</f>
        <v>157</v>
      </c>
      <c r="L31" s="22">
        <f>'WEEKLY COMPETITIVE REPORT'!L31</f>
        <v>324</v>
      </c>
      <c r="M31" s="64">
        <f>'WEEKLY COMPETITIVE REPORT'!M31</f>
        <v>-49.707291112293774</v>
      </c>
      <c r="N31" s="14">
        <f t="shared" si="3"/>
        <v>114.66776683007329</v>
      </c>
      <c r="O31" s="37">
        <f>'WEEKLY COMPETITIVE REPORT'!O31</f>
        <v>11</v>
      </c>
      <c r="P31" s="14">
        <f>'WEEKLY COMPETITIVE REPORT'!P31/Y4</f>
        <v>1619.0603310197544</v>
      </c>
      <c r="Q31" s="14">
        <f>'WEEKLY COMPETITIVE REPORT'!Q31/Y17</f>
        <v>0.11283028740142767</v>
      </c>
      <c r="R31" s="22">
        <f>'WEEKLY COMPETITIVE REPORT'!R31</f>
        <v>206</v>
      </c>
      <c r="S31" s="22">
        <f>'WEEKLY COMPETITIVE REPORT'!S31</f>
        <v>570</v>
      </c>
      <c r="T31" s="64">
        <f>'WEEKLY COMPETITIVE REPORT'!T31</f>
        <v>-59.82113282543889</v>
      </c>
      <c r="U31" s="14">
        <f>'WEEKLY COMPETITIVE REPORT'!U31/Y4</f>
        <v>83000.53390282969</v>
      </c>
      <c r="V31" s="14">
        <f t="shared" si="4"/>
        <v>147.18730281997767</v>
      </c>
      <c r="W31" s="25">
        <f t="shared" si="5"/>
        <v>84619.59423384944</v>
      </c>
      <c r="X31" s="22">
        <f>'WEEKLY COMPETITIVE REPORT'!X31</f>
        <v>12244</v>
      </c>
      <c r="Y31" s="56">
        <f>'WEEKLY COMPETITIVE REPORT'!Y31</f>
        <v>12450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185</v>
      </c>
      <c r="I34" s="32">
        <f>SUM(I14:I33)</f>
        <v>185080.0854244528</v>
      </c>
      <c r="J34" s="31">
        <f>SUM(J14:J33)</f>
        <v>84420.99647774186</v>
      </c>
      <c r="K34" s="31">
        <f>SUM(K14:K33)</f>
        <v>25155</v>
      </c>
      <c r="L34" s="31">
        <f>SUM(L14:L33)</f>
        <v>12838</v>
      </c>
      <c r="M34" s="64">
        <f>'WEEKLY COMPETITIVE REPORT'!M34</f>
        <v>-40.47308319738988</v>
      </c>
      <c r="N34" s="32">
        <f>I34/H34</f>
        <v>1000.4328941862312</v>
      </c>
      <c r="O34" s="40">
        <f>'WEEKLY COMPETITIVE REPORT'!O34</f>
        <v>185</v>
      </c>
      <c r="P34" s="31">
        <f>SUM(P14:P33)</f>
        <v>247354.51147891083</v>
      </c>
      <c r="Q34" s="31">
        <f>SUM(Q14:Q33)</f>
        <v>127978.28523460867</v>
      </c>
      <c r="R34" s="31">
        <f>SUM(R14:R33)</f>
        <v>36059</v>
      </c>
      <c r="S34" s="31">
        <f>SUM(S14:S33)</f>
        <v>21077</v>
      </c>
      <c r="T34" s="65">
        <f>P34/Q34-100%</f>
        <v>0.9327850113436253</v>
      </c>
      <c r="U34" s="31" t="e">
        <f>SUM(U14:U33)</f>
        <v>#REF!</v>
      </c>
      <c r="V34" s="32">
        <f>P34/O34</f>
        <v>1337.051413399518</v>
      </c>
      <c r="W34" s="31" t="e">
        <f>SUM(W14:W33)</f>
        <v>#REF!</v>
      </c>
      <c r="X34" s="31" t="e">
        <f>SUM(X14:X33)</f>
        <v>#REF!</v>
      </c>
      <c r="Y34" s="35">
        <f>SUM(Y14:Y33)</f>
        <v>272198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2013-10-03T11:12:03Z</dcterms:modified>
  <cp:category/>
  <cp:version/>
  <cp:contentType/>
  <cp:contentStatus/>
</cp:coreProperties>
</file>