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0" yWindow="1995" windowWidth="22365" windowHeight="10155" tabRatio="598" activeTab="0"/>
  </bookViews>
  <sheets>
    <sheet name="WEEKLY COMPETITIVE REPORT" sheetId="1" r:id="rId1"/>
    <sheet name="in $ US" sheetId="2" r:id="rId2"/>
  </sheets>
  <definedNames/>
  <calcPr fullCalcOnLoad="1"/>
</workbook>
</file>

<file path=xl/sharedStrings.xml><?xml version="1.0" encoding="utf-8"?>
<sst xmlns="http://schemas.openxmlformats.org/spreadsheetml/2006/main" count="260" uniqueCount="95">
  <si>
    <t xml:space="preserve"> </t>
  </si>
  <si>
    <r>
      <t xml:space="preserve">TERRITORY :  </t>
    </r>
    <r>
      <rPr>
        <b/>
        <sz val="8"/>
        <rFont val="Arial"/>
        <family val="2"/>
      </rPr>
      <t>SLOVENIA</t>
    </r>
  </si>
  <si>
    <t>WEEKEND OF</t>
  </si>
  <si>
    <t xml:space="preserve">               US  $  =</t>
  </si>
  <si>
    <t>WEEK  OF</t>
  </si>
  <si>
    <t>DATE PREPARED</t>
  </si>
  <si>
    <t xml:space="preserve">Week </t>
  </si>
  <si>
    <t>FOR PRINT</t>
  </si>
  <si>
    <t>TO:</t>
  </si>
  <si>
    <t>FORMAT</t>
  </si>
  <si>
    <t>CENEX d.o.o.</t>
  </si>
  <si>
    <t>COLUMN</t>
  </si>
  <si>
    <t>HIDE</t>
  </si>
  <si>
    <t>THIS</t>
  </si>
  <si>
    <t>LAST</t>
  </si>
  <si>
    <t>WK</t>
  </si>
  <si>
    <t>NO.</t>
  </si>
  <si>
    <t>%</t>
  </si>
  <si>
    <t>LAST  WK</t>
  </si>
  <si>
    <t>CUM.</t>
  </si>
  <si>
    <t>CUM. LAST WK</t>
  </si>
  <si>
    <t>FILM</t>
  </si>
  <si>
    <t>DISTR.</t>
  </si>
  <si>
    <t>SCR.</t>
  </si>
  <si>
    <t>B.O.</t>
  </si>
  <si>
    <t>ADMISS.</t>
  </si>
  <si>
    <t>INC / DEC</t>
  </si>
  <si>
    <t>CUM.  B.O.</t>
  </si>
  <si>
    <t>ALL SLOVENIAN DISTRIBUTORS</t>
  </si>
  <si>
    <t>FROM:</t>
  </si>
  <si>
    <t>Janko CRETNIK jr.</t>
  </si>
  <si>
    <t>LAST  WE</t>
  </si>
  <si>
    <t>WEEK</t>
  </si>
  <si>
    <t>WEEKEND</t>
  </si>
  <si>
    <t>LAST  WEEK</t>
  </si>
  <si>
    <t>LOCAL</t>
  </si>
  <si>
    <t>Karantanija</t>
  </si>
  <si>
    <t>T O T A L</t>
  </si>
  <si>
    <t xml:space="preserve">         WEEKLY  COMPETITIVE  REPORT</t>
  </si>
  <si>
    <t xml:space="preserve">          SLOVENIA  -   TOP   FILMS</t>
  </si>
  <si>
    <t>PRINT</t>
  </si>
  <si>
    <t>AVERAGE</t>
  </si>
  <si>
    <t>Blitz</t>
  </si>
  <si>
    <t>All amounts in Euro (L.C.)</t>
  </si>
  <si>
    <t>All amounts in $ US</t>
  </si>
  <si>
    <t>local title</t>
  </si>
  <si>
    <t>IND</t>
  </si>
  <si>
    <t>CF</t>
  </si>
  <si>
    <t>UNI</t>
  </si>
  <si>
    <t>New</t>
  </si>
  <si>
    <t>SONY</t>
  </si>
  <si>
    <t>THE SMURFS 2 3D</t>
  </si>
  <si>
    <t>Cinemania</t>
  </si>
  <si>
    <t>SMRKCI 2 3D</t>
  </si>
  <si>
    <t>DOMEST</t>
  </si>
  <si>
    <t>FIVIA</t>
  </si>
  <si>
    <t>WE'RE THE MILLERS</t>
  </si>
  <si>
    <t>MI SMO MILLERJEVI</t>
  </si>
  <si>
    <t>WB</t>
  </si>
  <si>
    <t>TURBO 3D</t>
  </si>
  <si>
    <t>CLASS ENEMY</t>
  </si>
  <si>
    <t>RAZREDNI SOVRAŽNIK</t>
  </si>
  <si>
    <t>BVI</t>
  </si>
  <si>
    <t>CENEX</t>
  </si>
  <si>
    <t>PLANES 3D</t>
  </si>
  <si>
    <t>AVIONI 3D</t>
  </si>
  <si>
    <t>DESPICABLE ME 2</t>
  </si>
  <si>
    <t>JAZ BARABA 2</t>
  </si>
  <si>
    <t>ČEFURJI RAUS!</t>
  </si>
  <si>
    <t>KZC</t>
  </si>
  <si>
    <t>CHEFURS RAUS!</t>
  </si>
  <si>
    <t>MALAVITA</t>
  </si>
  <si>
    <t>BLUE JASMINE</t>
  </si>
  <si>
    <t>OTOŽNA JASMINE</t>
  </si>
  <si>
    <t>ESCAPE PLAN</t>
  </si>
  <si>
    <t>GRAVITY</t>
  </si>
  <si>
    <t>GRAVITACIJA</t>
  </si>
  <si>
    <t>NAČRT ZA POBEG</t>
  </si>
  <si>
    <t>KHUMBA</t>
  </si>
  <si>
    <t>BAD GRANDPA</t>
  </si>
  <si>
    <t>NESRAMNI DEDI</t>
  </si>
  <si>
    <t>PAR</t>
  </si>
  <si>
    <t>CAPTAIN PHILLIPS</t>
  </si>
  <si>
    <t>KAPITAN PHILIPS</t>
  </si>
  <si>
    <t>31 - Oct</t>
  </si>
  <si>
    <t>06 - Nov</t>
  </si>
  <si>
    <t>01 - Nov</t>
  </si>
  <si>
    <t>03 - Nov</t>
  </si>
  <si>
    <t>THOR: THE DARK WORLD 3D</t>
  </si>
  <si>
    <t>THOR: SVET TEME 3D</t>
  </si>
  <si>
    <t>RUSH</t>
  </si>
  <si>
    <t>DIRKA ŽIVLJENJA</t>
  </si>
  <si>
    <t>CARRIE</t>
  </si>
  <si>
    <t>YOU'RE NEXT</t>
  </si>
  <si>
    <t>NASLEDNI STE VI</t>
  </si>
</sst>
</file>

<file path=xl/styles.xml><?xml version="1.0" encoding="utf-8"?>
<styleSheet xmlns="http://schemas.openxmlformats.org/spreadsheetml/2006/main">
  <numFmts count="4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* #,##0_-;\-* #,##0_-;_-* &quot;-&quot;_-;_-@_-"/>
    <numFmt numFmtId="178" formatCode="_-&quot;Kn&quot;\ * #,##0.00_-;\-&quot;Kn&quot;\ * #,##0.00_-;_-&quot;Kn&quot;\ * &quot;-&quot;??_-;_-@_-"/>
    <numFmt numFmtId="179" formatCode="_-* #,##0.00_-;\-* #,##0.00_-;_-* &quot;-&quot;??_-;_-@_-"/>
    <numFmt numFmtId="180" formatCode="#,##0\ &quot;HRK&quot;;\-#,##0\ &quot;HRK&quot;"/>
    <numFmt numFmtId="181" formatCode="#,##0\ &quot;HRK&quot;;[Red]\-#,##0\ &quot;HRK&quot;"/>
    <numFmt numFmtId="182" formatCode="#,##0.00\ &quot;HRK&quot;;\-#,##0.00\ &quot;HRK&quot;"/>
    <numFmt numFmtId="183" formatCode="#,##0.00\ &quot;HRK&quot;;[Red]\-#,##0.00\ &quot;HRK&quot;"/>
    <numFmt numFmtId="184" formatCode="_-* #,##0\ &quot;HRK&quot;_-;\-* #,##0\ &quot;HRK&quot;_-;_-* &quot;-&quot;\ &quot;HRK&quot;_-;_-@_-"/>
    <numFmt numFmtId="185" formatCode="_-* #,##0\ _H_R_K_-;\-* #,##0\ _H_R_K_-;_-* &quot;-&quot;\ _H_R_K_-;_-@_-"/>
    <numFmt numFmtId="186" formatCode="_-* #,##0.00\ &quot;HRK&quot;_-;\-* #,##0.00\ &quot;HRK&quot;_-;_-* &quot;-&quot;??\ &quot;HRK&quot;_-;_-@_-"/>
    <numFmt numFmtId="187" formatCode="_-* #,##0.00\ _H_R_K_-;\-* #,##0.00\ _H_R_K_-;_-* &quot;-&quot;??\ _H_R_K_-;_-@_-"/>
    <numFmt numFmtId="188" formatCode="dd/\ mmm/\ yy"/>
    <numFmt numFmtId="189" formatCode="_(* #,##0.00_);_(* \(#,##0.00\);_(* &quot;-&quot;_);_(@_)"/>
    <numFmt numFmtId="190" formatCode="_(* #,##0_);_(* \(#,##0\);_(* &quot;-&quot;_);_(@_)"/>
    <numFmt numFmtId="191" formatCode="&quot;True&quot;;&quot;True&quot;;&quot;False&quot;"/>
    <numFmt numFmtId="192" formatCode="&quot;On&quot;;&quot;On&quot;;&quot;Off&quot;"/>
    <numFmt numFmtId="193" formatCode="#,##0\ _S_I_T"/>
    <numFmt numFmtId="194" formatCode="_(* #,##0.00_);_(* \(#,##0.00\);_(* &quot;-&quot;??_);_(@_)"/>
    <numFmt numFmtId="195" formatCode="#.000;\-#.000"/>
    <numFmt numFmtId="196" formatCode="_-* #,##0\ _S_I_T_-;\-* #,##0\ _S_I_T_-;_-* &quot;-&quot;??\ _S_I_T_-;_-@_-"/>
    <numFmt numFmtId="197" formatCode="_(&quot;$&quot;* #,##0.00_);_(&quot;$&quot;* \(#,##0.00\);_(&quot;$&quot;* &quot;-&quot;??_);_(@_)"/>
    <numFmt numFmtId="198" formatCode="_(&quot;$&quot;* #,##0_);_(&quot;$&quot;* \(#,##0\);_(&quot;$&quot;* &quot;-&quot;_);_(@_)"/>
    <numFmt numFmtId="199" formatCode="#,##0.00&quot;Sk&quot;_);[Red]\(#,##0.00&quot;Sk&quot;\)"/>
    <numFmt numFmtId="200" formatCode="#,##0&quot;Sk&quot;_);[Red]\(#,##0&quot;Sk&quot;\)"/>
    <numFmt numFmtId="201" formatCode="#,##0.00\ [$SIT-424];\-#,##0.00\ [$SIT-424]"/>
    <numFmt numFmtId="202" formatCode="0.0000"/>
    <numFmt numFmtId="203" formatCode="[$€-2]\ #,##0.00_);[Red]\([$€-2]\ #,##0.00\)"/>
  </numFmts>
  <fonts count="4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1"/>
      <name val="Carmina Md BT"/>
      <family val="1"/>
    </font>
    <font>
      <sz val="8"/>
      <name val="Arial CE"/>
      <family val="0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RO_Swiss_Con-Normal"/>
      <family val="0"/>
    </font>
    <font>
      <sz val="7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3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10" fillId="0" borderId="0" applyNumberFormat="0" applyFill="0" applyBorder="0" applyAlignment="0" applyProtection="0"/>
    <xf numFmtId="0" fontId="34" fillId="21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2" fillId="0" borderId="6" applyNumberFormat="0" applyFill="0" applyAlignment="0" applyProtection="0"/>
    <xf numFmtId="0" fontId="43" fillId="30" borderId="7" applyNumberFormat="0" applyAlignment="0" applyProtection="0"/>
    <xf numFmtId="0" fontId="44" fillId="21" borderId="8" applyNumberFormat="0" applyAlignment="0" applyProtection="0"/>
    <xf numFmtId="0" fontId="45" fillId="31" borderId="0" applyNumberFormat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8" applyNumberFormat="0" applyAlignment="0" applyProtection="0"/>
    <xf numFmtId="0" fontId="47" fillId="0" borderId="9" applyNumberFormat="0" applyFill="0" applyAlignment="0" applyProtection="0"/>
  </cellStyleXfs>
  <cellXfs count="10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9" fillId="0" borderId="0" xfId="0" applyFont="1" applyAlignment="1">
      <alignment/>
    </xf>
    <xf numFmtId="0" fontId="1" fillId="0" borderId="0" xfId="0" applyFont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0" fontId="5" fillId="0" borderId="10" xfId="0" applyFont="1" applyBorder="1" applyAlignment="1">
      <alignment horizontal="center"/>
    </xf>
    <xf numFmtId="3" fontId="12" fillId="0" borderId="0" xfId="0" applyNumberFormat="1" applyFont="1" applyBorder="1" applyAlignment="1">
      <alignment horizontal="right"/>
    </xf>
    <xf numFmtId="9" fontId="0" fillId="0" borderId="0" xfId="43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3" fontId="6" fillId="0" borderId="10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3" fontId="6" fillId="0" borderId="12" xfId="0" applyNumberFormat="1" applyFont="1" applyFill="1" applyBorder="1" applyAlignment="1">
      <alignment horizontal="right"/>
    </xf>
    <xf numFmtId="3" fontId="6" fillId="0" borderId="16" xfId="0" applyNumberFormat="1" applyFont="1" applyBorder="1" applyAlignment="1" applyProtection="1">
      <alignment horizontal="right"/>
      <protection locked="0"/>
    </xf>
    <xf numFmtId="16" fontId="5" fillId="0" borderId="0" xfId="0" applyNumberFormat="1" applyFont="1" applyBorder="1" applyAlignment="1">
      <alignment/>
    </xf>
    <xf numFmtId="188" fontId="5" fillId="0" borderId="0" xfId="0" applyNumberFormat="1" applyFont="1" applyBorder="1" applyAlignment="1">
      <alignment horizontal="left"/>
    </xf>
    <xf numFmtId="3" fontId="0" fillId="0" borderId="0" xfId="0" applyNumberFormat="1" applyAlignment="1">
      <alignment horizontal="right"/>
    </xf>
    <xf numFmtId="3" fontId="4" fillId="0" borderId="0" xfId="0" applyNumberFormat="1" applyFon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6" fillId="0" borderId="17" xfId="0" applyNumberFormat="1" applyFont="1" applyBorder="1" applyAlignment="1">
      <alignment/>
    </xf>
    <xf numFmtId="3" fontId="6" fillId="0" borderId="17" xfId="0" applyNumberFormat="1" applyFont="1" applyFill="1" applyBorder="1" applyAlignment="1">
      <alignment horizontal="right"/>
    </xf>
    <xf numFmtId="0" fontId="6" fillId="0" borderId="18" xfId="0" applyFont="1" applyBorder="1" applyAlignment="1">
      <alignment/>
    </xf>
    <xf numFmtId="0" fontId="6" fillId="0" borderId="17" xfId="0" applyFont="1" applyBorder="1" applyAlignment="1">
      <alignment/>
    </xf>
    <xf numFmtId="3" fontId="6" fillId="0" borderId="19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NumberFormat="1" applyFont="1" applyFill="1" applyBorder="1" applyAlignment="1">
      <alignment horizontal="center"/>
    </xf>
    <xf numFmtId="3" fontId="4" fillId="0" borderId="20" xfId="0" applyNumberFormat="1" applyFont="1" applyBorder="1" applyAlignment="1">
      <alignment horizontal="right"/>
    </xf>
    <xf numFmtId="0" fontId="6" fillId="0" borderId="17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4" fontId="4" fillId="0" borderId="0" xfId="0" applyNumberFormat="1" applyFont="1" applyBorder="1" applyAlignment="1">
      <alignment horizontal="left"/>
    </xf>
    <xf numFmtId="0" fontId="14" fillId="0" borderId="0" xfId="0" applyFont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3" fontId="5" fillId="0" borderId="22" xfId="0" applyNumberFormat="1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3" fontId="5" fillId="0" borderId="26" xfId="0" applyNumberFormat="1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3" fontId="6" fillId="0" borderId="28" xfId="0" applyNumberFormat="1" applyFont="1" applyBorder="1" applyAlignment="1">
      <alignment horizontal="right"/>
    </xf>
    <xf numFmtId="0" fontId="5" fillId="0" borderId="29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5" fillId="0" borderId="30" xfId="0" applyFont="1" applyBorder="1" applyAlignment="1">
      <alignment/>
    </xf>
    <xf numFmtId="0" fontId="5" fillId="0" borderId="15" xfId="0" applyFont="1" applyBorder="1" applyAlignment="1">
      <alignment/>
    </xf>
    <xf numFmtId="16" fontId="5" fillId="0" borderId="31" xfId="0" applyNumberFormat="1" applyFont="1" applyBorder="1" applyAlignment="1">
      <alignment/>
    </xf>
    <xf numFmtId="16" fontId="5" fillId="0" borderId="32" xfId="0" applyNumberFormat="1" applyFont="1" applyBorder="1" applyAlignment="1">
      <alignment/>
    </xf>
    <xf numFmtId="4" fontId="6" fillId="0" borderId="10" xfId="0" applyNumberFormat="1" applyFont="1" applyFill="1" applyBorder="1" applyAlignment="1">
      <alignment horizontal="right"/>
    </xf>
    <xf numFmtId="10" fontId="6" fillId="0" borderId="17" xfId="0" applyNumberFormat="1" applyFont="1" applyFill="1" applyBorder="1" applyAlignment="1">
      <alignment horizontal="right"/>
    </xf>
    <xf numFmtId="0" fontId="5" fillId="0" borderId="14" xfId="0" applyFont="1" applyBorder="1" applyAlignment="1">
      <alignment/>
    </xf>
    <xf numFmtId="0" fontId="5" fillId="0" borderId="11" xfId="0" applyFont="1" applyBorder="1" applyAlignment="1">
      <alignment/>
    </xf>
    <xf numFmtId="4" fontId="6" fillId="0" borderId="29" xfId="0" applyNumberFormat="1" applyFont="1" applyFill="1" applyBorder="1" applyAlignment="1">
      <alignment horizontal="right"/>
    </xf>
    <xf numFmtId="4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202" fontId="5" fillId="0" borderId="33" xfId="0" applyNumberFormat="1" applyFont="1" applyBorder="1" applyAlignment="1">
      <alignment horizontal="left"/>
    </xf>
    <xf numFmtId="0" fontId="5" fillId="0" borderId="24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3" fontId="6" fillId="0" borderId="12" xfId="0" applyNumberFormat="1" applyFont="1" applyFill="1" applyBorder="1" applyAlignment="1" applyProtection="1">
      <alignment horizontal="right"/>
      <protection locked="0"/>
    </xf>
    <xf numFmtId="3" fontId="6" fillId="0" borderId="34" xfId="0" applyNumberFormat="1" applyFont="1" applyFill="1" applyBorder="1" applyAlignment="1" applyProtection="1">
      <alignment horizontal="right"/>
      <protection locked="0"/>
    </xf>
    <xf numFmtId="3" fontId="6" fillId="0" borderId="16" xfId="0" applyNumberFormat="1" applyFont="1" applyFill="1" applyBorder="1" applyAlignment="1" applyProtection="1">
      <alignment horizontal="right"/>
      <protection locked="0"/>
    </xf>
    <xf numFmtId="16" fontId="5" fillId="0" borderId="11" xfId="0" applyNumberFormat="1" applyFont="1" applyBorder="1" applyAlignment="1" quotePrefix="1">
      <alignment/>
    </xf>
    <xf numFmtId="16" fontId="5" fillId="0" borderId="14" xfId="0" applyNumberFormat="1" applyFont="1" applyBorder="1" applyAlignment="1" quotePrefix="1">
      <alignment/>
    </xf>
    <xf numFmtId="16" fontId="5" fillId="0" borderId="31" xfId="0" applyNumberFormat="1" applyFont="1" applyBorder="1" applyAlignment="1" quotePrefix="1">
      <alignment/>
    </xf>
    <xf numFmtId="16" fontId="5" fillId="0" borderId="32" xfId="0" applyNumberFormat="1" applyFont="1" applyBorder="1" applyAlignment="1" quotePrefix="1">
      <alignment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/>
    </xf>
    <xf numFmtId="3" fontId="6" fillId="0" borderId="0" xfId="0" applyNumberFormat="1" applyFont="1" applyFill="1" applyBorder="1" applyAlignment="1" applyProtection="1">
      <alignment horizontal="right"/>
      <protection locked="0"/>
    </xf>
    <xf numFmtId="3" fontId="6" fillId="0" borderId="35" xfId="0" applyNumberFormat="1" applyFont="1" applyFill="1" applyBorder="1" applyAlignment="1" applyProtection="1">
      <alignment horizontal="right"/>
      <protection locked="0"/>
    </xf>
    <xf numFmtId="188" fontId="5" fillId="0" borderId="0" xfId="0" applyNumberFormat="1" applyFont="1" applyBorder="1" applyAlignment="1">
      <alignment horizontal="left"/>
    </xf>
    <xf numFmtId="3" fontId="6" fillId="0" borderId="29" xfId="0" applyNumberFormat="1" applyFont="1" applyFill="1" applyBorder="1" applyAlignment="1">
      <alignment horizontal="right"/>
    </xf>
    <xf numFmtId="3" fontId="6" fillId="0" borderId="36" xfId="0" applyNumberFormat="1" applyFont="1" applyBorder="1" applyAlignment="1">
      <alignment/>
    </xf>
    <xf numFmtId="3" fontId="6" fillId="0" borderId="17" xfId="0" applyNumberFormat="1" applyFont="1" applyFill="1" applyBorder="1" applyAlignment="1" applyProtection="1">
      <alignment horizontal="right"/>
      <protection locked="0"/>
    </xf>
    <xf numFmtId="20" fontId="5" fillId="0" borderId="10" xfId="0" applyNumberFormat="1" applyFont="1" applyBorder="1" applyAlignment="1">
      <alignment horizontal="center"/>
    </xf>
    <xf numFmtId="3" fontId="6" fillId="0" borderId="10" xfId="0" applyNumberFormat="1" applyFont="1" applyFill="1" applyBorder="1" applyAlignment="1" applyProtection="1">
      <alignment horizontal="right"/>
      <protection locked="0"/>
    </xf>
    <xf numFmtId="3" fontId="6" fillId="0" borderId="12" xfId="0" applyNumberFormat="1" applyFont="1" applyBorder="1" applyAlignment="1">
      <alignment horizontal="right"/>
    </xf>
    <xf numFmtId="0" fontId="4" fillId="0" borderId="12" xfId="0" applyFont="1" applyBorder="1" applyAlignment="1">
      <alignment/>
    </xf>
    <xf numFmtId="0" fontId="4" fillId="0" borderId="37" xfId="0" applyFont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0" fontId="5" fillId="0" borderId="12" xfId="0" applyFont="1" applyBorder="1" applyAlignment="1">
      <alignment horizontal="center"/>
    </xf>
    <xf numFmtId="3" fontId="6" fillId="0" borderId="12" xfId="0" applyNumberFormat="1" applyFont="1" applyFill="1" applyBorder="1" applyAlignment="1" quotePrefix="1">
      <alignment horizontal="right"/>
    </xf>
    <xf numFmtId="3" fontId="6" fillId="0" borderId="12" xfId="0" applyNumberFormat="1" applyFont="1" applyBorder="1" applyAlignment="1" quotePrefix="1">
      <alignment horizontal="right"/>
    </xf>
    <xf numFmtId="3" fontId="6" fillId="0" borderId="10" xfId="0" applyNumberFormat="1" applyFont="1" applyFill="1" applyBorder="1" applyAlignment="1" quotePrefix="1">
      <alignment horizontal="right"/>
    </xf>
    <xf numFmtId="3" fontId="6" fillId="0" borderId="12" xfId="0" applyNumberFormat="1" applyFont="1" applyFill="1" applyBorder="1" applyAlignment="1" applyProtection="1">
      <alignment horizontal="right"/>
      <protection locked="0"/>
    </xf>
    <xf numFmtId="3" fontId="6" fillId="0" borderId="35" xfId="0" applyNumberFormat="1" applyFont="1" applyFill="1" applyBorder="1" applyAlignment="1">
      <alignment horizontal="right"/>
    </xf>
    <xf numFmtId="3" fontId="6" fillId="0" borderId="10" xfId="0" applyNumberFormat="1" applyFont="1" applyBorder="1" applyAlignment="1" quotePrefix="1">
      <alignment horizontal="right"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Y40"/>
  <sheetViews>
    <sheetView showGridLines="0" tabSelected="1" workbookViewId="0" topLeftCell="A2">
      <selection activeCell="K14" sqref="K14"/>
    </sheetView>
  </sheetViews>
  <sheetFormatPr defaultColWidth="9.140625" defaultRowHeight="12.75"/>
  <cols>
    <col min="1" max="2" width="4.7109375" style="0" customWidth="1"/>
    <col min="3" max="3" width="23.8515625" style="0" customWidth="1"/>
    <col min="4" max="4" width="25.140625" style="0" customWidth="1"/>
    <col min="5" max="5" width="8.57421875" style="0" customWidth="1"/>
    <col min="6" max="6" width="9.28125" style="0" customWidth="1"/>
    <col min="7" max="7" width="4.421875" style="0" customWidth="1"/>
    <col min="8" max="8" width="4.7109375" style="0" customWidth="1"/>
    <col min="9" max="9" width="9.7109375" style="0" customWidth="1"/>
    <col min="10" max="10" width="10.8515625" style="0" hidden="1" customWidth="1"/>
    <col min="11" max="11" width="7.7109375" style="0" customWidth="1"/>
    <col min="12" max="12" width="9.8515625" style="0" hidden="1" customWidth="1"/>
    <col min="13" max="13" width="7.28125" style="0" customWidth="1"/>
    <col min="14" max="14" width="8.7109375" style="0" customWidth="1"/>
    <col min="15" max="15" width="4.57421875" style="0" customWidth="1"/>
    <col min="16" max="16" width="10.7109375" style="0" customWidth="1"/>
    <col min="17" max="17" width="10.7109375" style="0" hidden="1" customWidth="1"/>
    <col min="18" max="18" width="8.7109375" style="0" customWidth="1"/>
    <col min="19" max="19" width="9.7109375" style="0" hidden="1" customWidth="1"/>
    <col min="20" max="20" width="7.28125" style="0" customWidth="1"/>
    <col min="21" max="21" width="11.7109375" style="28" hidden="1" customWidth="1"/>
    <col min="22" max="22" width="8.57421875" style="28" customWidth="1"/>
    <col min="23" max="23" width="11.7109375" style="0" customWidth="1"/>
    <col min="24" max="24" width="11.7109375" style="0" hidden="1" customWidth="1"/>
    <col min="25" max="25" width="9.7109375" style="0" customWidth="1"/>
    <col min="26" max="26" width="9.140625" style="0" customWidth="1"/>
  </cols>
  <sheetData>
    <row r="1" spans="1:25" ht="15.75">
      <c r="A1" s="1"/>
      <c r="B1" s="1"/>
      <c r="C1" s="1"/>
      <c r="D1" s="1"/>
      <c r="E1" s="1"/>
      <c r="F1" s="1"/>
      <c r="G1" s="1"/>
      <c r="H1" s="1"/>
      <c r="I1" s="45" t="s">
        <v>39</v>
      </c>
      <c r="J1" s="1"/>
      <c r="K1" s="45"/>
      <c r="L1" s="5"/>
      <c r="M1" s="1"/>
      <c r="N1" s="1"/>
      <c r="O1" s="1"/>
      <c r="Q1" s="1"/>
      <c r="R1" s="1"/>
      <c r="S1" s="1"/>
      <c r="T1" s="1"/>
      <c r="W1" s="1"/>
      <c r="X1" s="1"/>
      <c r="Y1" s="1"/>
    </row>
    <row r="2" spans="1:25" ht="14.25">
      <c r="A2" s="1"/>
      <c r="B2" s="1"/>
      <c r="C2" s="1"/>
      <c r="D2" s="1"/>
      <c r="E2" s="1"/>
      <c r="F2" s="1"/>
      <c r="G2" s="1"/>
      <c r="H2" s="1"/>
      <c r="I2" s="6" t="s">
        <v>38</v>
      </c>
      <c r="J2" s="1"/>
      <c r="K2" s="6"/>
      <c r="L2" s="6"/>
      <c r="M2" s="1"/>
      <c r="N2" s="1"/>
      <c r="O2" s="1"/>
      <c r="P2" s="1"/>
      <c r="Q2" s="1"/>
      <c r="R2" s="1"/>
      <c r="S2" s="1"/>
      <c r="T2" s="1"/>
      <c r="W2" s="1"/>
      <c r="X2" s="1"/>
      <c r="Y2" s="1"/>
    </row>
    <row r="3" spans="1:25" ht="12.75">
      <c r="A3" s="1"/>
      <c r="B3" s="1"/>
      <c r="C3" s="1"/>
      <c r="D3" s="81"/>
      <c r="E3" s="1"/>
      <c r="F3" s="1"/>
      <c r="G3" s="1"/>
      <c r="H3" s="1"/>
      <c r="I3" s="1"/>
      <c r="J3" s="1"/>
      <c r="K3" s="12" t="s">
        <v>0</v>
      </c>
      <c r="L3" s="12"/>
      <c r="M3" s="1"/>
      <c r="N3" s="1"/>
      <c r="O3" s="1"/>
      <c r="P3" s="1"/>
      <c r="Q3" s="1"/>
      <c r="R3" s="1"/>
      <c r="S3" s="1"/>
      <c r="T3" s="1"/>
      <c r="W3" s="1"/>
      <c r="X3" s="1"/>
      <c r="Y3" s="1"/>
    </row>
    <row r="4" spans="1:25" s="2" customFormat="1" ht="11.25">
      <c r="A4" s="8"/>
      <c r="B4" s="8"/>
      <c r="C4" s="92" t="s">
        <v>1</v>
      </c>
      <c r="D4" s="93"/>
      <c r="E4" s="8"/>
      <c r="F4" s="8"/>
      <c r="G4" s="19" t="s">
        <v>2</v>
      </c>
      <c r="H4" s="20"/>
      <c r="I4" s="20"/>
      <c r="J4" s="20"/>
      <c r="K4" s="78" t="s">
        <v>86</v>
      </c>
      <c r="L4" s="20"/>
      <c r="M4" s="79" t="s">
        <v>87</v>
      </c>
      <c r="N4" s="26"/>
      <c r="O4" s="8"/>
      <c r="P4" s="8"/>
      <c r="Q4" s="8"/>
      <c r="R4" s="8"/>
      <c r="S4" s="8"/>
      <c r="T4" s="8"/>
      <c r="U4" s="29"/>
      <c r="V4" s="39"/>
      <c r="W4" s="60" t="s">
        <v>3</v>
      </c>
      <c r="X4" s="21" t="s">
        <v>0</v>
      </c>
      <c r="Y4" s="71">
        <v>0.7492</v>
      </c>
    </row>
    <row r="5" spans="1:25" s="2" customFormat="1" ht="11.25">
      <c r="A5" s="8"/>
      <c r="B5" s="8"/>
      <c r="C5" s="8" t="s">
        <v>0</v>
      </c>
      <c r="D5" s="8"/>
      <c r="E5" s="8"/>
      <c r="F5" s="8"/>
      <c r="G5" s="3" t="s">
        <v>4</v>
      </c>
      <c r="H5" s="7"/>
      <c r="I5" s="7"/>
      <c r="J5" s="7"/>
      <c r="K5" s="77" t="s">
        <v>84</v>
      </c>
      <c r="L5" s="7"/>
      <c r="M5" s="80" t="s">
        <v>85</v>
      </c>
      <c r="N5" s="26"/>
      <c r="O5" s="8"/>
      <c r="P5" s="8"/>
      <c r="Q5" s="8"/>
      <c r="R5" s="8"/>
      <c r="S5" s="8"/>
      <c r="T5" s="8"/>
      <c r="U5" s="29"/>
      <c r="V5" s="29"/>
      <c r="W5" s="70"/>
      <c r="X5" s="20"/>
      <c r="Y5" s="69"/>
    </row>
    <row r="6" spans="1:25" s="2" customFormat="1" ht="11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26"/>
      <c r="M6" s="8"/>
      <c r="N6" s="8"/>
      <c r="O6" s="26"/>
      <c r="P6" s="8"/>
      <c r="Q6" s="8"/>
      <c r="R6" s="8"/>
      <c r="S6" s="8"/>
      <c r="T6" s="8"/>
      <c r="U6" s="29"/>
      <c r="V6" s="29"/>
      <c r="W6" s="43"/>
      <c r="X6" s="8"/>
      <c r="Y6" s="44"/>
    </row>
    <row r="7" spans="1:25" s="2" customFormat="1" ht="12.75">
      <c r="A7" s="8"/>
      <c r="B7" s="8" t="s">
        <v>8</v>
      </c>
      <c r="C7" s="8" t="s">
        <v>28</v>
      </c>
      <c r="D7" s="8"/>
      <c r="E7" s="8"/>
      <c r="F7" s="8"/>
      <c r="G7" s="8"/>
      <c r="H7" s="41" t="s">
        <v>6</v>
      </c>
      <c r="I7" s="8"/>
      <c r="J7" s="9" t="s">
        <v>7</v>
      </c>
      <c r="K7" s="41">
        <v>44</v>
      </c>
      <c r="L7" s="9" t="s">
        <v>7</v>
      </c>
      <c r="M7" s="8"/>
      <c r="N7" s="8"/>
      <c r="O7" s="41"/>
      <c r="P7" s="8"/>
      <c r="Q7" s="9" t="s">
        <v>7</v>
      </c>
      <c r="R7" s="8"/>
      <c r="S7" s="9" t="s">
        <v>7</v>
      </c>
      <c r="T7" s="8"/>
      <c r="U7" s="9" t="s">
        <v>7</v>
      </c>
      <c r="V7" s="9"/>
      <c r="W7" s="42"/>
      <c r="X7" s="9" t="s">
        <v>7</v>
      </c>
      <c r="Y7" s="85"/>
    </row>
    <row r="8" spans="1:25" ht="12.75">
      <c r="A8" s="9"/>
      <c r="B8" s="8" t="s">
        <v>29</v>
      </c>
      <c r="C8" s="10" t="s">
        <v>10</v>
      </c>
      <c r="D8" s="10"/>
      <c r="E8" s="9"/>
      <c r="F8" s="9"/>
      <c r="G8" s="9"/>
      <c r="H8" s="9"/>
      <c r="I8" s="9"/>
      <c r="J8" s="9" t="s">
        <v>9</v>
      </c>
      <c r="K8" s="41"/>
      <c r="L8" s="9" t="s">
        <v>9</v>
      </c>
      <c r="M8" s="8"/>
      <c r="N8" s="8"/>
      <c r="O8" s="41"/>
      <c r="P8" s="13"/>
      <c r="Q8" s="9" t="s">
        <v>9</v>
      </c>
      <c r="R8" s="9"/>
      <c r="S8" s="9" t="s">
        <v>9</v>
      </c>
      <c r="T8" s="9"/>
      <c r="U8" s="9" t="s">
        <v>9</v>
      </c>
      <c r="V8" s="9"/>
      <c r="W8" s="42" t="s">
        <v>5</v>
      </c>
      <c r="X8" s="9" t="s">
        <v>9</v>
      </c>
      <c r="Y8" s="85">
        <v>41585</v>
      </c>
    </row>
    <row r="9" spans="1:25" ht="12.75">
      <c r="A9" s="8"/>
      <c r="B9" s="10"/>
      <c r="C9" s="11" t="s">
        <v>30</v>
      </c>
      <c r="D9" s="11"/>
      <c r="E9" s="8"/>
      <c r="F9" s="8"/>
      <c r="G9" s="8" t="s">
        <v>0</v>
      </c>
      <c r="H9" s="59" t="s">
        <v>43</v>
      </c>
      <c r="I9" s="9"/>
      <c r="J9" s="9" t="s">
        <v>11</v>
      </c>
      <c r="K9" s="9"/>
      <c r="L9" s="9" t="s">
        <v>11</v>
      </c>
      <c r="M9" s="9"/>
      <c r="N9" s="9"/>
      <c r="O9" s="9"/>
      <c r="P9" s="9"/>
      <c r="Q9" s="9" t="s">
        <v>11</v>
      </c>
      <c r="R9" s="9"/>
      <c r="S9" s="9" t="s">
        <v>11</v>
      </c>
      <c r="T9" s="9"/>
      <c r="U9" s="9" t="s">
        <v>11</v>
      </c>
      <c r="V9" s="9"/>
      <c r="W9" s="9"/>
      <c r="X9" s="9" t="s">
        <v>11</v>
      </c>
      <c r="Y9" s="17"/>
    </row>
    <row r="10" spans="1:25" ht="12.75">
      <c r="A10" s="8"/>
      <c r="B10" s="8"/>
      <c r="C10" s="10"/>
      <c r="D10" s="10"/>
      <c r="E10" s="8"/>
      <c r="F10" s="8"/>
      <c r="G10" s="8"/>
      <c r="H10" s="9"/>
      <c r="I10" s="9"/>
      <c r="J10" s="9" t="s">
        <v>12</v>
      </c>
      <c r="K10" s="9"/>
      <c r="L10" s="9" t="s">
        <v>12</v>
      </c>
      <c r="M10" s="9"/>
      <c r="N10" s="9"/>
      <c r="O10" s="9"/>
      <c r="P10" s="16"/>
      <c r="Q10" s="9" t="s">
        <v>12</v>
      </c>
      <c r="R10" s="9"/>
      <c r="S10" s="9" t="s">
        <v>12</v>
      </c>
      <c r="T10" s="9"/>
      <c r="U10" s="9" t="s">
        <v>12</v>
      </c>
      <c r="V10" s="9"/>
      <c r="W10" s="9"/>
      <c r="X10" s="9" t="s">
        <v>12</v>
      </c>
      <c r="Y10" s="9"/>
    </row>
    <row r="11" spans="1:25" ht="13.5" thickBot="1">
      <c r="A11" s="9"/>
      <c r="B11" s="9"/>
      <c r="C11" s="9" t="s">
        <v>0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30"/>
      <c r="V11" s="30"/>
      <c r="W11" s="9"/>
      <c r="X11" s="9"/>
      <c r="Y11" s="9"/>
    </row>
    <row r="12" spans="1:25" ht="12.75">
      <c r="A12" s="46" t="s">
        <v>13</v>
      </c>
      <c r="B12" s="47" t="s">
        <v>14</v>
      </c>
      <c r="C12" s="47"/>
      <c r="D12" s="47"/>
      <c r="E12" s="47"/>
      <c r="F12" s="47" t="s">
        <v>35</v>
      </c>
      <c r="G12" s="47" t="s">
        <v>15</v>
      </c>
      <c r="H12" s="47" t="s">
        <v>16</v>
      </c>
      <c r="I12" s="47" t="s">
        <v>33</v>
      </c>
      <c r="J12" s="47" t="s">
        <v>31</v>
      </c>
      <c r="K12" s="47" t="s">
        <v>33</v>
      </c>
      <c r="L12" s="47" t="s">
        <v>31</v>
      </c>
      <c r="M12" s="47" t="s">
        <v>17</v>
      </c>
      <c r="N12" s="48" t="s">
        <v>40</v>
      </c>
      <c r="O12" s="47" t="s">
        <v>16</v>
      </c>
      <c r="P12" s="47" t="s">
        <v>32</v>
      </c>
      <c r="Q12" s="47" t="s">
        <v>34</v>
      </c>
      <c r="R12" s="47" t="s">
        <v>32</v>
      </c>
      <c r="S12" s="47" t="s">
        <v>18</v>
      </c>
      <c r="T12" s="47" t="s">
        <v>17</v>
      </c>
      <c r="U12" s="48" t="s">
        <v>20</v>
      </c>
      <c r="V12" s="48" t="s">
        <v>40</v>
      </c>
      <c r="W12" s="47" t="s">
        <v>19</v>
      </c>
      <c r="X12" s="47" t="s">
        <v>20</v>
      </c>
      <c r="Y12" s="49" t="s">
        <v>19</v>
      </c>
    </row>
    <row r="13" spans="1:25" ht="13.5" thickBot="1">
      <c r="A13" s="52" t="s">
        <v>15</v>
      </c>
      <c r="B13" s="53" t="s">
        <v>15</v>
      </c>
      <c r="C13" s="53" t="s">
        <v>21</v>
      </c>
      <c r="D13" s="53" t="s">
        <v>45</v>
      </c>
      <c r="E13" s="53" t="s">
        <v>22</v>
      </c>
      <c r="F13" s="53" t="s">
        <v>22</v>
      </c>
      <c r="G13" s="53" t="s">
        <v>16</v>
      </c>
      <c r="H13" s="53" t="s">
        <v>23</v>
      </c>
      <c r="I13" s="53" t="s">
        <v>24</v>
      </c>
      <c r="J13" s="53" t="s">
        <v>24</v>
      </c>
      <c r="K13" s="53" t="s">
        <v>25</v>
      </c>
      <c r="L13" s="53" t="s">
        <v>25</v>
      </c>
      <c r="M13" s="53" t="s">
        <v>26</v>
      </c>
      <c r="N13" s="54" t="s">
        <v>41</v>
      </c>
      <c r="O13" s="53" t="s">
        <v>23</v>
      </c>
      <c r="P13" s="53" t="s">
        <v>24</v>
      </c>
      <c r="Q13" s="53" t="s">
        <v>24</v>
      </c>
      <c r="R13" s="53" t="s">
        <v>25</v>
      </c>
      <c r="S13" s="53" t="s">
        <v>25</v>
      </c>
      <c r="T13" s="53" t="s">
        <v>26</v>
      </c>
      <c r="U13" s="54" t="s">
        <v>24</v>
      </c>
      <c r="V13" s="54" t="s">
        <v>41</v>
      </c>
      <c r="W13" s="53" t="s">
        <v>24</v>
      </c>
      <c r="X13" s="53" t="s">
        <v>25</v>
      </c>
      <c r="Y13" s="55" t="s">
        <v>25</v>
      </c>
    </row>
    <row r="14" spans="1:25" ht="12.75">
      <c r="A14" s="72">
        <v>1</v>
      </c>
      <c r="B14" s="72">
        <v>1</v>
      </c>
      <c r="C14" s="4" t="s">
        <v>79</v>
      </c>
      <c r="D14" s="4" t="s">
        <v>80</v>
      </c>
      <c r="E14" s="15" t="s">
        <v>81</v>
      </c>
      <c r="F14" s="15" t="s">
        <v>36</v>
      </c>
      <c r="G14" s="37">
        <v>2</v>
      </c>
      <c r="H14" s="37">
        <v>9</v>
      </c>
      <c r="I14" s="14">
        <v>36463</v>
      </c>
      <c r="J14" s="14">
        <v>35658</v>
      </c>
      <c r="K14" s="14">
        <v>6566</v>
      </c>
      <c r="L14" s="14">
        <v>6436</v>
      </c>
      <c r="M14" s="64">
        <f>(I14/J14*100)-100</f>
        <v>2.257557911268165</v>
      </c>
      <c r="N14" s="14">
        <f aca="true" t="shared" si="0" ref="N14:N31">I14/H14</f>
        <v>4051.4444444444443</v>
      </c>
      <c r="O14" s="73">
        <v>9</v>
      </c>
      <c r="P14" s="14">
        <v>52280</v>
      </c>
      <c r="Q14" s="14">
        <v>69481</v>
      </c>
      <c r="R14" s="14">
        <v>9784</v>
      </c>
      <c r="S14" s="14">
        <v>14361</v>
      </c>
      <c r="T14" s="64">
        <f>(P14/Q14*100)-100</f>
        <v>-24.756408226709453</v>
      </c>
      <c r="U14" s="74">
        <v>70698</v>
      </c>
      <c r="V14" s="14">
        <f aca="true" t="shared" si="1" ref="V14:V31">P14/O14</f>
        <v>5808.888888888889</v>
      </c>
      <c r="W14" s="74">
        <f aca="true" t="shared" si="2" ref="W14:W31">SUM(U14,P14)</f>
        <v>122978</v>
      </c>
      <c r="X14" s="74">
        <v>14612</v>
      </c>
      <c r="Y14" s="75">
        <f aca="true" t="shared" si="3" ref="Y14:Y31">SUM(X14,R14)</f>
        <v>24396</v>
      </c>
    </row>
    <row r="15" spans="1:25" ht="12.75">
      <c r="A15" s="72">
        <v>2</v>
      </c>
      <c r="B15" s="72" t="s">
        <v>49</v>
      </c>
      <c r="C15" s="89" t="s">
        <v>88</v>
      </c>
      <c r="D15" s="89" t="s">
        <v>89</v>
      </c>
      <c r="E15" s="15" t="s">
        <v>62</v>
      </c>
      <c r="F15" s="15" t="s">
        <v>63</v>
      </c>
      <c r="G15" s="37">
        <v>1</v>
      </c>
      <c r="H15" s="37">
        <v>17</v>
      </c>
      <c r="I15" s="14">
        <v>30394</v>
      </c>
      <c r="J15" s="14"/>
      <c r="K15" s="14">
        <v>5226</v>
      </c>
      <c r="L15" s="14"/>
      <c r="M15" s="64"/>
      <c r="N15" s="14">
        <f t="shared" si="0"/>
        <v>1787.8823529411766</v>
      </c>
      <c r="O15" s="37">
        <v>17</v>
      </c>
      <c r="P15" s="14">
        <v>47645</v>
      </c>
      <c r="Q15" s="14"/>
      <c r="R15" s="14">
        <v>8613</v>
      </c>
      <c r="S15" s="14"/>
      <c r="T15" s="64"/>
      <c r="U15" s="99">
        <v>3612</v>
      </c>
      <c r="V15" s="14">
        <f t="shared" si="1"/>
        <v>2802.6470588235293</v>
      </c>
      <c r="W15" s="74">
        <f t="shared" si="2"/>
        <v>51257</v>
      </c>
      <c r="X15" s="74">
        <v>672</v>
      </c>
      <c r="Y15" s="75">
        <f t="shared" si="3"/>
        <v>9285</v>
      </c>
    </row>
    <row r="16" spans="1:25" ht="12.75">
      <c r="A16" s="72">
        <v>3</v>
      </c>
      <c r="B16" s="72">
        <v>2</v>
      </c>
      <c r="C16" s="4" t="s">
        <v>66</v>
      </c>
      <c r="D16" s="4" t="s">
        <v>67</v>
      </c>
      <c r="E16" s="15" t="s">
        <v>48</v>
      </c>
      <c r="F16" s="15" t="s">
        <v>36</v>
      </c>
      <c r="G16" s="37">
        <v>5</v>
      </c>
      <c r="H16" s="37">
        <v>23</v>
      </c>
      <c r="I16" s="24">
        <v>26841</v>
      </c>
      <c r="J16" s="24">
        <v>16835</v>
      </c>
      <c r="K16" s="91">
        <v>4975</v>
      </c>
      <c r="L16" s="91">
        <v>3115</v>
      </c>
      <c r="M16" s="64">
        <f>(I16/J16*100)-100</f>
        <v>59.43569943569943</v>
      </c>
      <c r="N16" s="14">
        <f t="shared" si="0"/>
        <v>1167</v>
      </c>
      <c r="O16" s="73">
        <v>23</v>
      </c>
      <c r="P16" s="14">
        <v>37003</v>
      </c>
      <c r="Q16" s="14">
        <v>44893</v>
      </c>
      <c r="R16" s="14">
        <v>7027</v>
      </c>
      <c r="S16" s="14">
        <v>9623</v>
      </c>
      <c r="T16" s="64">
        <f>(P16/Q16*100)-100</f>
        <v>-17.575123070411863</v>
      </c>
      <c r="U16" s="99">
        <v>254022</v>
      </c>
      <c r="V16" s="14">
        <f t="shared" si="1"/>
        <v>1608.8260869565217</v>
      </c>
      <c r="W16" s="74">
        <f t="shared" si="2"/>
        <v>291025</v>
      </c>
      <c r="X16" s="74">
        <v>50092</v>
      </c>
      <c r="Y16" s="75">
        <f t="shared" si="3"/>
        <v>57119</v>
      </c>
    </row>
    <row r="17" spans="1:25" ht="12.75">
      <c r="A17" s="72">
        <v>4</v>
      </c>
      <c r="B17" s="72">
        <v>3</v>
      </c>
      <c r="C17" s="4" t="s">
        <v>75</v>
      </c>
      <c r="D17" s="4" t="s">
        <v>76</v>
      </c>
      <c r="E17" s="15" t="s">
        <v>58</v>
      </c>
      <c r="F17" s="15" t="s">
        <v>42</v>
      </c>
      <c r="G17" s="37">
        <v>3</v>
      </c>
      <c r="H17" s="37">
        <v>17</v>
      </c>
      <c r="I17" s="24">
        <v>17865</v>
      </c>
      <c r="J17" s="24">
        <v>17312</v>
      </c>
      <c r="K17" s="24">
        <v>2648</v>
      </c>
      <c r="L17" s="24">
        <v>2615</v>
      </c>
      <c r="M17" s="64">
        <f>(I17/J17*100)-100</f>
        <v>3.194316081330868</v>
      </c>
      <c r="N17" s="14">
        <f t="shared" si="0"/>
        <v>1050.8823529411766</v>
      </c>
      <c r="O17" s="38">
        <v>17</v>
      </c>
      <c r="P17" s="14">
        <v>28420</v>
      </c>
      <c r="Q17" s="14">
        <v>33569</v>
      </c>
      <c r="R17" s="14">
        <v>4426</v>
      </c>
      <c r="S17" s="14">
        <v>5691</v>
      </c>
      <c r="T17" s="64">
        <f>(P17/Q17*100)-100</f>
        <v>-15.338556406208099</v>
      </c>
      <c r="U17" s="74">
        <v>74245</v>
      </c>
      <c r="V17" s="24">
        <f t="shared" si="1"/>
        <v>1671.764705882353</v>
      </c>
      <c r="W17" s="74">
        <f t="shared" si="2"/>
        <v>102665</v>
      </c>
      <c r="X17" s="74">
        <v>12553</v>
      </c>
      <c r="Y17" s="75">
        <f t="shared" si="3"/>
        <v>16979</v>
      </c>
    </row>
    <row r="18" spans="1:25" ht="13.5" customHeight="1">
      <c r="A18" s="72">
        <v>5</v>
      </c>
      <c r="B18" s="72" t="s">
        <v>49</v>
      </c>
      <c r="C18" s="4" t="s">
        <v>90</v>
      </c>
      <c r="D18" s="4" t="s">
        <v>91</v>
      </c>
      <c r="E18" s="15" t="s">
        <v>46</v>
      </c>
      <c r="F18" s="15" t="s">
        <v>42</v>
      </c>
      <c r="G18" s="37">
        <v>1</v>
      </c>
      <c r="H18" s="37">
        <v>8</v>
      </c>
      <c r="I18" s="14">
        <v>13953</v>
      </c>
      <c r="J18" s="14"/>
      <c r="K18" s="24">
        <v>2367</v>
      </c>
      <c r="L18" s="24"/>
      <c r="M18" s="64"/>
      <c r="N18" s="14">
        <f t="shared" si="0"/>
        <v>1744.125</v>
      </c>
      <c r="O18" s="73">
        <v>8</v>
      </c>
      <c r="P18" s="14">
        <v>22650</v>
      </c>
      <c r="Q18" s="14"/>
      <c r="R18" s="14">
        <v>4102</v>
      </c>
      <c r="S18" s="14"/>
      <c r="T18" s="64"/>
      <c r="U18" s="74">
        <v>1163</v>
      </c>
      <c r="V18" s="24">
        <f t="shared" si="1"/>
        <v>2831.25</v>
      </c>
      <c r="W18" s="74">
        <f t="shared" si="2"/>
        <v>23813</v>
      </c>
      <c r="X18" s="74">
        <v>206</v>
      </c>
      <c r="Y18" s="75">
        <f t="shared" si="3"/>
        <v>4308</v>
      </c>
    </row>
    <row r="19" spans="1:25" ht="12.75">
      <c r="A19" s="72">
        <v>6</v>
      </c>
      <c r="B19" s="72">
        <v>5</v>
      </c>
      <c r="C19" s="4" t="s">
        <v>78</v>
      </c>
      <c r="D19" s="4" t="s">
        <v>78</v>
      </c>
      <c r="E19" s="15" t="s">
        <v>46</v>
      </c>
      <c r="F19" s="15" t="s">
        <v>42</v>
      </c>
      <c r="G19" s="37">
        <v>2</v>
      </c>
      <c r="H19" s="37">
        <v>8</v>
      </c>
      <c r="I19" s="24">
        <v>17858</v>
      </c>
      <c r="J19" s="24">
        <v>8455</v>
      </c>
      <c r="K19" s="98">
        <v>3159</v>
      </c>
      <c r="L19" s="98">
        <v>1463</v>
      </c>
      <c r="M19" s="64">
        <f>(I19/J19*100)-100</f>
        <v>111.21230041395626</v>
      </c>
      <c r="N19" s="14">
        <f t="shared" si="0"/>
        <v>2232.25</v>
      </c>
      <c r="O19" s="38">
        <v>8</v>
      </c>
      <c r="P19" s="14">
        <v>22601</v>
      </c>
      <c r="Q19" s="14">
        <v>24117</v>
      </c>
      <c r="R19" s="14">
        <v>4066</v>
      </c>
      <c r="S19" s="14">
        <v>4958</v>
      </c>
      <c r="T19" s="64">
        <f>(P19/Q19*100)-100</f>
        <v>-6.286022307915573</v>
      </c>
      <c r="U19" s="74">
        <v>24117</v>
      </c>
      <c r="V19" s="14">
        <f t="shared" si="1"/>
        <v>2825.125</v>
      </c>
      <c r="W19" s="74">
        <f t="shared" si="2"/>
        <v>46718</v>
      </c>
      <c r="X19" s="74">
        <v>4958</v>
      </c>
      <c r="Y19" s="75">
        <f t="shared" si="3"/>
        <v>9024</v>
      </c>
    </row>
    <row r="20" spans="1:25" ht="12.75">
      <c r="A20" s="72">
        <v>7</v>
      </c>
      <c r="B20" s="72">
        <v>4</v>
      </c>
      <c r="C20" s="4" t="s">
        <v>70</v>
      </c>
      <c r="D20" s="4" t="s">
        <v>68</v>
      </c>
      <c r="E20" s="15" t="s">
        <v>46</v>
      </c>
      <c r="F20" s="15" t="s">
        <v>69</v>
      </c>
      <c r="G20" s="37">
        <v>5</v>
      </c>
      <c r="H20" s="37">
        <v>15</v>
      </c>
      <c r="I20" s="24">
        <v>14568</v>
      </c>
      <c r="J20" s="24">
        <v>13696</v>
      </c>
      <c r="K20" s="14">
        <v>2616</v>
      </c>
      <c r="L20" s="14">
        <v>2419</v>
      </c>
      <c r="M20" s="64">
        <f>(I20/J20*100)-100</f>
        <v>6.366822429906534</v>
      </c>
      <c r="N20" s="14">
        <f t="shared" si="0"/>
        <v>971.2</v>
      </c>
      <c r="O20" s="73">
        <v>15</v>
      </c>
      <c r="P20" s="22">
        <v>21267</v>
      </c>
      <c r="Q20" s="22">
        <v>26457</v>
      </c>
      <c r="R20" s="22">
        <v>3963</v>
      </c>
      <c r="S20" s="22">
        <v>5411</v>
      </c>
      <c r="T20" s="64">
        <f>(P20/Q20*100)-100</f>
        <v>-19.616736591450277</v>
      </c>
      <c r="U20" s="74">
        <v>212004</v>
      </c>
      <c r="V20" s="14">
        <f t="shared" si="1"/>
        <v>1417.8</v>
      </c>
      <c r="W20" s="74">
        <f t="shared" si="2"/>
        <v>233271</v>
      </c>
      <c r="X20" s="74">
        <v>42041</v>
      </c>
      <c r="Y20" s="75">
        <f t="shared" si="3"/>
        <v>46004</v>
      </c>
    </row>
    <row r="21" spans="1:25" ht="12.75">
      <c r="A21" s="72">
        <v>8</v>
      </c>
      <c r="B21" s="72">
        <v>6</v>
      </c>
      <c r="C21" s="4" t="s">
        <v>74</v>
      </c>
      <c r="D21" s="4" t="s">
        <v>77</v>
      </c>
      <c r="E21" s="15" t="s">
        <v>46</v>
      </c>
      <c r="F21" s="15" t="s">
        <v>42</v>
      </c>
      <c r="G21" s="37">
        <v>3</v>
      </c>
      <c r="H21" s="37">
        <v>8</v>
      </c>
      <c r="I21" s="22">
        <v>10835</v>
      </c>
      <c r="J21" s="22">
        <v>10775</v>
      </c>
      <c r="K21" s="101">
        <v>1859</v>
      </c>
      <c r="L21" s="101">
        <v>1906</v>
      </c>
      <c r="M21" s="64">
        <f>(I21/J21*100)-100</f>
        <v>0.5568445475637986</v>
      </c>
      <c r="N21" s="14">
        <f t="shared" si="0"/>
        <v>1354.375</v>
      </c>
      <c r="O21" s="73">
        <v>8</v>
      </c>
      <c r="P21" s="14">
        <v>15039</v>
      </c>
      <c r="Q21" s="14">
        <v>19271</v>
      </c>
      <c r="R21" s="14">
        <v>2683</v>
      </c>
      <c r="S21" s="14">
        <v>3858</v>
      </c>
      <c r="T21" s="64">
        <f>(P21/Q21*100)-100</f>
        <v>-21.96045872035701</v>
      </c>
      <c r="U21" s="74">
        <v>42213</v>
      </c>
      <c r="V21" s="14">
        <f t="shared" si="1"/>
        <v>1879.875</v>
      </c>
      <c r="W21" s="74">
        <f t="shared" si="2"/>
        <v>57252</v>
      </c>
      <c r="X21" s="74">
        <v>8274</v>
      </c>
      <c r="Y21" s="75">
        <f t="shared" si="3"/>
        <v>10957</v>
      </c>
    </row>
    <row r="22" spans="1:25" ht="12.75">
      <c r="A22" s="72">
        <v>9</v>
      </c>
      <c r="B22" s="72" t="s">
        <v>49</v>
      </c>
      <c r="C22" s="4" t="s">
        <v>92</v>
      </c>
      <c r="D22" s="4" t="s">
        <v>92</v>
      </c>
      <c r="E22" s="15" t="s">
        <v>50</v>
      </c>
      <c r="F22" s="15" t="s">
        <v>47</v>
      </c>
      <c r="G22" s="37">
        <v>1</v>
      </c>
      <c r="H22" s="37">
        <v>10</v>
      </c>
      <c r="I22" s="24">
        <v>8887</v>
      </c>
      <c r="J22" s="24"/>
      <c r="K22" s="24">
        <v>1643</v>
      </c>
      <c r="L22" s="24"/>
      <c r="M22" s="64"/>
      <c r="N22" s="14">
        <f t="shared" si="0"/>
        <v>888.7</v>
      </c>
      <c r="O22" s="37">
        <v>10</v>
      </c>
      <c r="P22" s="14">
        <v>14325</v>
      </c>
      <c r="Q22" s="14"/>
      <c r="R22" s="14">
        <v>2782</v>
      </c>
      <c r="S22" s="14"/>
      <c r="T22" s="64"/>
      <c r="U22" s="74"/>
      <c r="V22" s="14">
        <f t="shared" si="1"/>
        <v>1432.5</v>
      </c>
      <c r="W22" s="74">
        <f t="shared" si="2"/>
        <v>14325</v>
      </c>
      <c r="X22" s="74"/>
      <c r="Y22" s="75">
        <f t="shared" si="3"/>
        <v>2782</v>
      </c>
    </row>
    <row r="23" spans="1:25" ht="12.75">
      <c r="A23" s="72">
        <v>10</v>
      </c>
      <c r="B23" s="72">
        <v>7</v>
      </c>
      <c r="C23" s="4" t="s">
        <v>82</v>
      </c>
      <c r="D23" s="4" t="s">
        <v>83</v>
      </c>
      <c r="E23" s="15" t="s">
        <v>50</v>
      </c>
      <c r="F23" s="15" t="s">
        <v>47</v>
      </c>
      <c r="G23" s="37">
        <v>2</v>
      </c>
      <c r="H23" s="37">
        <v>10</v>
      </c>
      <c r="I23" s="24">
        <v>9479</v>
      </c>
      <c r="J23" s="24">
        <v>8909</v>
      </c>
      <c r="K23" s="24">
        <v>1648</v>
      </c>
      <c r="L23" s="24">
        <v>1670</v>
      </c>
      <c r="M23" s="64">
        <f aca="true" t="shared" si="4" ref="M23:M29">(I23/J23*100)-100</f>
        <v>6.398024469637448</v>
      </c>
      <c r="N23" s="14">
        <f t="shared" si="0"/>
        <v>947.9</v>
      </c>
      <c r="O23" s="73">
        <v>10</v>
      </c>
      <c r="P23" s="14">
        <v>13976</v>
      </c>
      <c r="Q23" s="14">
        <v>14000</v>
      </c>
      <c r="R23" s="14">
        <v>2539</v>
      </c>
      <c r="S23" s="14">
        <v>2789</v>
      </c>
      <c r="T23" s="64">
        <f aca="true" t="shared" si="5" ref="T23:T29">(P23/Q23*100)-100</f>
        <v>-0.17142857142856371</v>
      </c>
      <c r="U23" s="74">
        <v>16067</v>
      </c>
      <c r="V23" s="14">
        <f t="shared" si="1"/>
        <v>1397.6</v>
      </c>
      <c r="W23" s="74">
        <f t="shared" si="2"/>
        <v>30043</v>
      </c>
      <c r="X23" s="76">
        <v>3208</v>
      </c>
      <c r="Y23" s="75">
        <f t="shared" si="3"/>
        <v>5747</v>
      </c>
    </row>
    <row r="24" spans="1:25" ht="12.75">
      <c r="A24" s="72">
        <v>11</v>
      </c>
      <c r="B24" s="72">
        <v>8</v>
      </c>
      <c r="C24" s="4" t="s">
        <v>60</v>
      </c>
      <c r="D24" s="4" t="s">
        <v>61</v>
      </c>
      <c r="E24" s="15" t="s">
        <v>54</v>
      </c>
      <c r="F24" s="15" t="s">
        <v>55</v>
      </c>
      <c r="G24" s="37">
        <v>8</v>
      </c>
      <c r="H24" s="37">
        <v>11</v>
      </c>
      <c r="I24" s="24">
        <v>2516</v>
      </c>
      <c r="J24" s="24">
        <v>5003</v>
      </c>
      <c r="K24" s="24">
        <v>495</v>
      </c>
      <c r="L24" s="24">
        <v>1203</v>
      </c>
      <c r="M24" s="64">
        <f t="shared" si="4"/>
        <v>-49.7101738956626</v>
      </c>
      <c r="N24" s="14">
        <f t="shared" si="0"/>
        <v>228.72727272727272</v>
      </c>
      <c r="O24" s="38">
        <v>11</v>
      </c>
      <c r="P24" s="14">
        <v>5971</v>
      </c>
      <c r="Q24" s="14">
        <v>11674</v>
      </c>
      <c r="R24" s="14">
        <v>1317</v>
      </c>
      <c r="S24" s="14">
        <v>2968</v>
      </c>
      <c r="T24" s="64">
        <f t="shared" si="5"/>
        <v>-48.8521500770944</v>
      </c>
      <c r="U24" s="74">
        <v>106363</v>
      </c>
      <c r="V24" s="14">
        <f t="shared" si="1"/>
        <v>542.8181818181819</v>
      </c>
      <c r="W24" s="74">
        <f t="shared" si="2"/>
        <v>112334</v>
      </c>
      <c r="X24" s="76">
        <v>25942</v>
      </c>
      <c r="Y24" s="75">
        <f t="shared" si="3"/>
        <v>27259</v>
      </c>
    </row>
    <row r="25" spans="1:25" ht="12.75" customHeight="1">
      <c r="A25" s="72">
        <v>12</v>
      </c>
      <c r="B25" s="72">
        <v>10</v>
      </c>
      <c r="C25" s="4" t="s">
        <v>59</v>
      </c>
      <c r="D25" s="4" t="s">
        <v>59</v>
      </c>
      <c r="E25" s="15" t="s">
        <v>46</v>
      </c>
      <c r="F25" s="15" t="s">
        <v>42</v>
      </c>
      <c r="G25" s="37">
        <v>10</v>
      </c>
      <c r="H25" s="37">
        <v>20</v>
      </c>
      <c r="I25" s="24">
        <v>4141</v>
      </c>
      <c r="J25" s="24">
        <v>1834</v>
      </c>
      <c r="K25" s="97">
        <v>776</v>
      </c>
      <c r="L25" s="97">
        <v>340</v>
      </c>
      <c r="M25" s="64">
        <f t="shared" si="4"/>
        <v>125.79062159214831</v>
      </c>
      <c r="N25" s="14">
        <f t="shared" si="0"/>
        <v>207.05</v>
      </c>
      <c r="O25" s="73">
        <v>20</v>
      </c>
      <c r="P25" s="22">
        <v>5731</v>
      </c>
      <c r="Q25" s="22">
        <v>5310</v>
      </c>
      <c r="R25" s="91">
        <v>1082</v>
      </c>
      <c r="S25" s="91">
        <v>1163</v>
      </c>
      <c r="T25" s="64">
        <f t="shared" si="5"/>
        <v>7.928436911487765</v>
      </c>
      <c r="U25" s="76">
        <v>156666</v>
      </c>
      <c r="V25" s="14">
        <f t="shared" si="1"/>
        <v>286.55</v>
      </c>
      <c r="W25" s="74">
        <f t="shared" si="2"/>
        <v>162397</v>
      </c>
      <c r="X25" s="74">
        <v>30822</v>
      </c>
      <c r="Y25" s="75">
        <f t="shared" si="3"/>
        <v>31904</v>
      </c>
    </row>
    <row r="26" spans="1:25" ht="12.75" customHeight="1">
      <c r="A26" s="72">
        <v>13</v>
      </c>
      <c r="B26" s="72">
        <v>11</v>
      </c>
      <c r="C26" s="89" t="s">
        <v>64</v>
      </c>
      <c r="D26" s="89" t="s">
        <v>65</v>
      </c>
      <c r="E26" s="15" t="s">
        <v>62</v>
      </c>
      <c r="F26" s="15" t="s">
        <v>63</v>
      </c>
      <c r="G26" s="37">
        <v>7</v>
      </c>
      <c r="H26" s="37">
        <v>21</v>
      </c>
      <c r="I26" s="14">
        <v>3785</v>
      </c>
      <c r="J26" s="14">
        <v>2004</v>
      </c>
      <c r="K26" s="14">
        <v>763</v>
      </c>
      <c r="L26" s="14">
        <v>397</v>
      </c>
      <c r="M26" s="64">
        <f t="shared" si="4"/>
        <v>88.87225548902197</v>
      </c>
      <c r="N26" s="14">
        <f t="shared" si="0"/>
        <v>180.23809523809524</v>
      </c>
      <c r="O26" s="73">
        <v>21</v>
      </c>
      <c r="P26" s="14">
        <v>5022</v>
      </c>
      <c r="Q26" s="14">
        <v>4810</v>
      </c>
      <c r="R26" s="14">
        <v>1013</v>
      </c>
      <c r="S26" s="14">
        <v>1050</v>
      </c>
      <c r="T26" s="64">
        <f t="shared" si="5"/>
        <v>4.4074844074843895</v>
      </c>
      <c r="U26" s="76">
        <v>98405</v>
      </c>
      <c r="V26" s="14">
        <f t="shared" si="1"/>
        <v>239.14285714285714</v>
      </c>
      <c r="W26" s="74">
        <f t="shared" si="2"/>
        <v>103427</v>
      </c>
      <c r="X26" s="74">
        <v>20278</v>
      </c>
      <c r="Y26" s="75">
        <f t="shared" si="3"/>
        <v>21291</v>
      </c>
    </row>
    <row r="27" spans="1:25" ht="12.75">
      <c r="A27" s="72">
        <v>14</v>
      </c>
      <c r="B27" s="72">
        <v>12</v>
      </c>
      <c r="C27" s="4" t="s">
        <v>72</v>
      </c>
      <c r="D27" s="4" t="s">
        <v>73</v>
      </c>
      <c r="E27" s="15" t="s">
        <v>46</v>
      </c>
      <c r="F27" s="15" t="s">
        <v>52</v>
      </c>
      <c r="G27" s="37">
        <v>3</v>
      </c>
      <c r="H27" s="37">
        <v>1</v>
      </c>
      <c r="I27" s="24">
        <v>2667</v>
      </c>
      <c r="J27" s="24">
        <v>2271</v>
      </c>
      <c r="K27" s="14">
        <v>460</v>
      </c>
      <c r="L27" s="14">
        <v>399</v>
      </c>
      <c r="M27" s="64">
        <f t="shared" si="4"/>
        <v>17.43725231175695</v>
      </c>
      <c r="N27" s="14">
        <f t="shared" si="0"/>
        <v>2667</v>
      </c>
      <c r="O27" s="38">
        <v>1</v>
      </c>
      <c r="P27" s="14">
        <v>4289</v>
      </c>
      <c r="Q27" s="14">
        <v>4368</v>
      </c>
      <c r="R27" s="14">
        <v>762</v>
      </c>
      <c r="S27" s="14">
        <v>796</v>
      </c>
      <c r="T27" s="64">
        <f t="shared" si="5"/>
        <v>-1.8086080586080584</v>
      </c>
      <c r="U27" s="74">
        <v>7835</v>
      </c>
      <c r="V27" s="14">
        <f t="shared" si="1"/>
        <v>4289</v>
      </c>
      <c r="W27" s="74">
        <f t="shared" si="2"/>
        <v>12124</v>
      </c>
      <c r="X27" s="76">
        <v>1433</v>
      </c>
      <c r="Y27" s="75">
        <f t="shared" si="3"/>
        <v>2195</v>
      </c>
    </row>
    <row r="28" spans="1:25" ht="12.75">
      <c r="A28" s="72">
        <v>15</v>
      </c>
      <c r="B28" s="72">
        <v>13</v>
      </c>
      <c r="C28" s="4" t="s">
        <v>51</v>
      </c>
      <c r="D28" s="4" t="s">
        <v>53</v>
      </c>
      <c r="E28" s="15" t="s">
        <v>50</v>
      </c>
      <c r="F28" s="15" t="s">
        <v>47</v>
      </c>
      <c r="G28" s="37">
        <v>14</v>
      </c>
      <c r="H28" s="37">
        <v>21</v>
      </c>
      <c r="I28" s="91">
        <v>2345</v>
      </c>
      <c r="J28" s="91">
        <v>1198</v>
      </c>
      <c r="K28" s="101">
        <v>453</v>
      </c>
      <c r="L28" s="101">
        <v>214</v>
      </c>
      <c r="M28" s="64">
        <f t="shared" si="4"/>
        <v>95.74290484140232</v>
      </c>
      <c r="N28" s="14">
        <f t="shared" si="0"/>
        <v>111.66666666666667</v>
      </c>
      <c r="O28" s="73">
        <v>21</v>
      </c>
      <c r="P28" s="22">
        <v>3483</v>
      </c>
      <c r="Q28" s="22">
        <v>3519</v>
      </c>
      <c r="R28" s="22">
        <v>714</v>
      </c>
      <c r="S28" s="22">
        <v>729</v>
      </c>
      <c r="T28" s="64">
        <f t="shared" si="5"/>
        <v>-1.0230179028132937</v>
      </c>
      <c r="U28" s="74">
        <v>578411</v>
      </c>
      <c r="V28" s="14">
        <f t="shared" si="1"/>
        <v>165.85714285714286</v>
      </c>
      <c r="W28" s="74">
        <f t="shared" si="2"/>
        <v>581894</v>
      </c>
      <c r="X28" s="74">
        <v>111055</v>
      </c>
      <c r="Y28" s="75">
        <f t="shared" si="3"/>
        <v>111769</v>
      </c>
    </row>
    <row r="29" spans="1:25" ht="12.75">
      <c r="A29" s="72">
        <v>16</v>
      </c>
      <c r="B29" s="72">
        <v>9</v>
      </c>
      <c r="C29" s="4" t="s">
        <v>56</v>
      </c>
      <c r="D29" s="4" t="s">
        <v>57</v>
      </c>
      <c r="E29" s="15" t="s">
        <v>58</v>
      </c>
      <c r="F29" s="15" t="s">
        <v>42</v>
      </c>
      <c r="G29" s="37">
        <v>11</v>
      </c>
      <c r="H29" s="37">
        <v>10</v>
      </c>
      <c r="I29" s="24">
        <v>2140</v>
      </c>
      <c r="J29" s="24">
        <v>2841</v>
      </c>
      <c r="K29" s="96">
        <v>405</v>
      </c>
      <c r="L29" s="96">
        <v>521</v>
      </c>
      <c r="M29" s="64">
        <f t="shared" si="4"/>
        <v>-24.6744104188666</v>
      </c>
      <c r="N29" s="14">
        <f t="shared" si="0"/>
        <v>214</v>
      </c>
      <c r="O29" s="73">
        <v>10</v>
      </c>
      <c r="P29" s="94">
        <v>3046</v>
      </c>
      <c r="Q29" s="94">
        <v>5749</v>
      </c>
      <c r="R29" s="94">
        <v>604</v>
      </c>
      <c r="S29" s="94">
        <v>1179</v>
      </c>
      <c r="T29" s="64">
        <f t="shared" si="5"/>
        <v>-47.016872499565146</v>
      </c>
      <c r="U29" s="90">
        <v>139048</v>
      </c>
      <c r="V29" s="14">
        <f t="shared" si="1"/>
        <v>304.6</v>
      </c>
      <c r="W29" s="74">
        <f t="shared" si="2"/>
        <v>142094</v>
      </c>
      <c r="X29" s="74">
        <v>27793</v>
      </c>
      <c r="Y29" s="75">
        <f t="shared" si="3"/>
        <v>28397</v>
      </c>
    </row>
    <row r="30" spans="1:25" ht="12.75">
      <c r="A30" s="72">
        <v>17</v>
      </c>
      <c r="B30" s="72" t="s">
        <v>49</v>
      </c>
      <c r="C30" s="4" t="s">
        <v>93</v>
      </c>
      <c r="D30" s="4" t="s">
        <v>94</v>
      </c>
      <c r="E30" s="15" t="s">
        <v>46</v>
      </c>
      <c r="F30" s="15" t="s">
        <v>52</v>
      </c>
      <c r="G30" s="37">
        <v>1</v>
      </c>
      <c r="H30" s="37">
        <v>1</v>
      </c>
      <c r="I30" s="24">
        <v>1370</v>
      </c>
      <c r="J30" s="24"/>
      <c r="K30" s="98">
        <v>229</v>
      </c>
      <c r="L30" s="98"/>
      <c r="M30" s="64"/>
      <c r="N30" s="14">
        <f t="shared" si="0"/>
        <v>1370</v>
      </c>
      <c r="O30" s="38">
        <v>1</v>
      </c>
      <c r="P30" s="14">
        <v>2450</v>
      </c>
      <c r="Q30" s="14"/>
      <c r="R30" s="14">
        <v>423</v>
      </c>
      <c r="S30" s="14"/>
      <c r="T30" s="64"/>
      <c r="U30" s="74">
        <v>292</v>
      </c>
      <c r="V30" s="14">
        <f t="shared" si="1"/>
        <v>2450</v>
      </c>
      <c r="W30" s="74">
        <f t="shared" si="2"/>
        <v>2742</v>
      </c>
      <c r="X30" s="74">
        <v>51</v>
      </c>
      <c r="Y30" s="75">
        <f t="shared" si="3"/>
        <v>474</v>
      </c>
    </row>
    <row r="31" spans="1:25" ht="12.75">
      <c r="A31" s="72">
        <v>18</v>
      </c>
      <c r="B31" s="72">
        <v>14</v>
      </c>
      <c r="C31" s="95" t="s">
        <v>71</v>
      </c>
      <c r="D31" s="4" t="s">
        <v>71</v>
      </c>
      <c r="E31" s="15" t="s">
        <v>46</v>
      </c>
      <c r="F31" s="15" t="s">
        <v>47</v>
      </c>
      <c r="G31" s="37">
        <v>4</v>
      </c>
      <c r="H31" s="37">
        <v>9</v>
      </c>
      <c r="I31" s="24">
        <v>520</v>
      </c>
      <c r="J31" s="24">
        <v>1655</v>
      </c>
      <c r="K31" s="91">
        <v>90</v>
      </c>
      <c r="L31" s="91">
        <v>286</v>
      </c>
      <c r="M31" s="64">
        <f>(I31/J31*100)-100</f>
        <v>-68.58006042296073</v>
      </c>
      <c r="N31" s="14">
        <f t="shared" si="0"/>
        <v>57.77777777777778</v>
      </c>
      <c r="O31" s="37">
        <v>9</v>
      </c>
      <c r="P31" s="22">
        <v>730</v>
      </c>
      <c r="Q31" s="22">
        <v>2875</v>
      </c>
      <c r="R31" s="22">
        <v>127</v>
      </c>
      <c r="S31" s="22">
        <v>587</v>
      </c>
      <c r="T31" s="64">
        <f>(P31/Q31*100)-100</f>
        <v>-74.6086956521739</v>
      </c>
      <c r="U31" s="90">
        <v>18250</v>
      </c>
      <c r="V31" s="14">
        <f t="shared" si="1"/>
        <v>81.11111111111111</v>
      </c>
      <c r="W31" s="74">
        <f t="shared" si="2"/>
        <v>18980</v>
      </c>
      <c r="X31" s="74">
        <v>3588</v>
      </c>
      <c r="Y31" s="75">
        <f t="shared" si="3"/>
        <v>3715</v>
      </c>
    </row>
    <row r="32" spans="1:25" ht="12.75">
      <c r="A32" s="72">
        <v>19</v>
      </c>
      <c r="B32" s="72"/>
      <c r="C32" s="4"/>
      <c r="D32" s="4"/>
      <c r="E32" s="15"/>
      <c r="F32" s="15"/>
      <c r="G32" s="37"/>
      <c r="H32" s="37"/>
      <c r="I32" s="14"/>
      <c r="J32" s="14"/>
      <c r="K32" s="22"/>
      <c r="L32" s="22"/>
      <c r="M32" s="64"/>
      <c r="N32" s="14"/>
      <c r="O32" s="37"/>
      <c r="P32" s="22"/>
      <c r="Q32" s="22"/>
      <c r="R32" s="22"/>
      <c r="S32" s="22"/>
      <c r="T32" s="64"/>
      <c r="U32" s="90"/>
      <c r="V32" s="14"/>
      <c r="W32" s="74"/>
      <c r="X32" s="74"/>
      <c r="Y32" s="75"/>
    </row>
    <row r="33" spans="1:25" ht="13.5" thickBot="1">
      <c r="A33" s="72">
        <v>20</v>
      </c>
      <c r="B33" s="72"/>
      <c r="C33" s="4"/>
      <c r="D33" s="4"/>
      <c r="E33" s="15"/>
      <c r="F33" s="15"/>
      <c r="G33" s="37"/>
      <c r="H33" s="37"/>
      <c r="I33" s="14"/>
      <c r="J33" s="14"/>
      <c r="K33" s="14"/>
      <c r="L33" s="14"/>
      <c r="M33" s="64"/>
      <c r="N33" s="14"/>
      <c r="O33" s="73"/>
      <c r="P33" s="14"/>
      <c r="Q33" s="14"/>
      <c r="R33" s="14"/>
      <c r="S33" s="14"/>
      <c r="T33" s="64"/>
      <c r="U33" s="100"/>
      <c r="V33" s="14"/>
      <c r="W33" s="74"/>
      <c r="X33" s="84"/>
      <c r="Y33" s="75"/>
    </row>
    <row r="34" spans="1:25" s="36" customFormat="1" ht="12.75" thickBot="1">
      <c r="A34" s="33"/>
      <c r="B34" s="34"/>
      <c r="C34" s="40" t="s">
        <v>37</v>
      </c>
      <c r="D34" s="40"/>
      <c r="E34" s="34"/>
      <c r="F34" s="34"/>
      <c r="G34" s="34"/>
      <c r="H34" s="34">
        <f>SUM(H14:H33)</f>
        <v>219</v>
      </c>
      <c r="I34" s="31">
        <f>SUM(I14:I33)</f>
        <v>206627</v>
      </c>
      <c r="J34" s="31">
        <v>232940</v>
      </c>
      <c r="K34" s="31">
        <f>SUM(K14:K33)</f>
        <v>36378</v>
      </c>
      <c r="L34" s="31">
        <v>44683</v>
      </c>
      <c r="M34" s="68">
        <f>(I34/J34*100)-100</f>
        <v>-11.296041899201512</v>
      </c>
      <c r="N34" s="32">
        <f>I34/H34</f>
        <v>943.5022831050228</v>
      </c>
      <c r="O34" s="34">
        <f>SUM(O14:O33)</f>
        <v>219</v>
      </c>
      <c r="P34" s="31">
        <f>SUM(P14:P33)</f>
        <v>305928</v>
      </c>
      <c r="Q34" s="31">
        <v>348995</v>
      </c>
      <c r="R34" s="31">
        <f>SUM(R14:R33)</f>
        <v>56027</v>
      </c>
      <c r="S34" s="31">
        <v>70166</v>
      </c>
      <c r="T34" s="68">
        <f>(P34/Q34*100)-100</f>
        <v>-12.34029140818636</v>
      </c>
      <c r="U34" s="31">
        <f>SUM(U14:U33)</f>
        <v>1803411</v>
      </c>
      <c r="V34" s="86">
        <f>P34/O34</f>
        <v>1396.9315068493152</v>
      </c>
      <c r="W34" s="88">
        <f>SUM(U34,P34)</f>
        <v>2109339</v>
      </c>
      <c r="X34" s="87">
        <f>SUM(X14:X33)</f>
        <v>357578</v>
      </c>
      <c r="Y34" s="35">
        <f>SUM(Y14:Y33)</f>
        <v>413605</v>
      </c>
    </row>
    <row r="35" spans="9:12" ht="12.75">
      <c r="I35" s="23"/>
      <c r="J35" s="23"/>
      <c r="K35" s="23"/>
      <c r="L35" s="23"/>
    </row>
    <row r="36" ht="12.75">
      <c r="Y36" s="83"/>
    </row>
    <row r="37" spans="3:5" ht="12.75">
      <c r="C37" s="23"/>
      <c r="D37" s="23"/>
      <c r="E37" s="23"/>
    </row>
    <row r="38" spans="3:5" ht="12.75">
      <c r="C38" s="23"/>
      <c r="D38" s="23"/>
      <c r="E38" s="23"/>
    </row>
    <row r="39" spans="3:6" ht="12.75">
      <c r="C39" s="23"/>
      <c r="D39" s="23"/>
      <c r="E39" s="23"/>
      <c r="F39" s="23"/>
    </row>
    <row r="40" spans="3:6" ht="12.75">
      <c r="C40" s="23"/>
      <c r="D40" s="23"/>
      <c r="E40" s="23"/>
      <c r="F40" s="23"/>
    </row>
  </sheetData>
  <sheetProtection/>
  <printOptions/>
  <pageMargins left="0.5905511811023623" right="0.2362204724409449" top="0.7874015748031497" bottom="0.7874015748031497" header="0.5118110236220472" footer="0.5118110236220472"/>
  <pageSetup fitToHeight="1" fitToWidth="1" horizontalDpi="300" verticalDpi="300" orientation="landscape" paperSize="9" scale="77" r:id="rId1"/>
  <headerFooter alignWithMargins="0">
    <oddFooter>&amp;CPrepared by JANKO CRETNIK jr.
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5"/>
  <sheetViews>
    <sheetView showGridLines="0" zoomScalePageLayoutView="0" workbookViewId="0" topLeftCell="A1">
      <selection activeCell="C34" sqref="C34"/>
    </sheetView>
  </sheetViews>
  <sheetFormatPr defaultColWidth="9.140625" defaultRowHeight="12.75"/>
  <cols>
    <col min="1" max="2" width="4.7109375" style="0" customWidth="1"/>
    <col min="3" max="4" width="25.7109375" style="0" customWidth="1"/>
    <col min="5" max="5" width="8.57421875" style="0" customWidth="1"/>
    <col min="6" max="6" width="9.28125" style="0" customWidth="1"/>
    <col min="7" max="7" width="4.421875" style="0" customWidth="1"/>
    <col min="8" max="8" width="4.7109375" style="0" customWidth="1"/>
    <col min="9" max="9" width="9.7109375" style="0" customWidth="1"/>
    <col min="10" max="10" width="10.8515625" style="0" hidden="1" customWidth="1"/>
    <col min="11" max="11" width="7.7109375" style="0" customWidth="1"/>
    <col min="12" max="12" width="9.8515625" style="0" hidden="1" customWidth="1"/>
    <col min="13" max="13" width="7.28125" style="0" customWidth="1"/>
    <col min="14" max="14" width="8.7109375" style="0" customWidth="1"/>
    <col min="15" max="15" width="4.57421875" style="0" customWidth="1"/>
    <col min="16" max="16" width="10.7109375" style="0" customWidth="1"/>
    <col min="17" max="17" width="10.7109375" style="0" hidden="1" customWidth="1"/>
    <col min="18" max="18" width="8.7109375" style="0" customWidth="1"/>
    <col min="19" max="19" width="9.7109375" style="0" hidden="1" customWidth="1"/>
    <col min="20" max="20" width="7.8515625" style="0" customWidth="1"/>
    <col min="21" max="21" width="11.7109375" style="28" hidden="1" customWidth="1"/>
    <col min="22" max="22" width="9.7109375" style="28" customWidth="1"/>
    <col min="23" max="23" width="11.7109375" style="0" customWidth="1"/>
    <col min="24" max="24" width="11.7109375" style="0" hidden="1" customWidth="1"/>
    <col min="25" max="25" width="9.7109375" style="0" customWidth="1"/>
  </cols>
  <sheetData>
    <row r="1" spans="1:25" ht="15.75">
      <c r="A1" s="1"/>
      <c r="B1" s="1"/>
      <c r="C1" s="1"/>
      <c r="D1" s="1"/>
      <c r="E1" s="1"/>
      <c r="F1" s="1"/>
      <c r="G1" s="1"/>
      <c r="H1" s="1"/>
      <c r="I1" s="45" t="s">
        <v>39</v>
      </c>
      <c r="J1" s="1"/>
      <c r="K1" s="45"/>
      <c r="L1" s="5"/>
      <c r="M1" s="1"/>
      <c r="N1" s="1"/>
      <c r="O1" s="1"/>
      <c r="Q1" s="1"/>
      <c r="R1" s="1"/>
      <c r="S1" s="1"/>
      <c r="T1" s="1"/>
      <c r="W1" s="1"/>
      <c r="X1" s="1"/>
      <c r="Y1" s="1"/>
    </row>
    <row r="2" spans="1:25" ht="14.25">
      <c r="A2" s="1"/>
      <c r="B2" s="1"/>
      <c r="C2" s="1"/>
      <c r="D2" s="1"/>
      <c r="E2" s="1"/>
      <c r="F2" s="1"/>
      <c r="G2" s="1"/>
      <c r="H2" s="1"/>
      <c r="I2" s="6" t="s">
        <v>38</v>
      </c>
      <c r="J2" s="1"/>
      <c r="K2" s="6"/>
      <c r="L2" s="6"/>
      <c r="M2" s="1"/>
      <c r="N2" s="1"/>
      <c r="O2" s="1"/>
      <c r="P2" s="1"/>
      <c r="Q2" s="1"/>
      <c r="R2" s="1"/>
      <c r="S2" s="1"/>
      <c r="T2" s="1"/>
      <c r="W2" s="1"/>
      <c r="X2" s="1"/>
      <c r="Y2" s="1"/>
    </row>
    <row r="3" spans="1:25" ht="12.75">
      <c r="A3" s="1"/>
      <c r="B3" s="1"/>
      <c r="C3" s="1"/>
      <c r="D3" s="81"/>
      <c r="E3" s="81"/>
      <c r="F3" s="1"/>
      <c r="G3" s="1"/>
      <c r="H3" s="1"/>
      <c r="I3" s="1"/>
      <c r="J3" s="1"/>
      <c r="K3" s="12" t="s">
        <v>0</v>
      </c>
      <c r="L3" s="12"/>
      <c r="M3" s="1"/>
      <c r="N3" s="1"/>
      <c r="O3" s="1"/>
      <c r="P3" s="1"/>
      <c r="Q3" s="1"/>
      <c r="R3" s="1"/>
      <c r="S3" s="1"/>
      <c r="T3" s="1"/>
      <c r="W3" s="1"/>
      <c r="X3" s="1"/>
      <c r="Y3" s="1"/>
    </row>
    <row r="4" spans="1:25" s="2" customFormat="1" ht="11.25">
      <c r="A4" s="8"/>
      <c r="B4" s="8"/>
      <c r="C4" s="18" t="s">
        <v>1</v>
      </c>
      <c r="E4" s="8"/>
      <c r="F4" s="8"/>
      <c r="G4" s="19" t="s">
        <v>2</v>
      </c>
      <c r="H4" s="20"/>
      <c r="I4" s="20"/>
      <c r="J4" s="20"/>
      <c r="K4" s="66" t="str">
        <f>'WEEKLY COMPETITIVE REPORT'!K4</f>
        <v>01 - Nov</v>
      </c>
      <c r="L4" s="20"/>
      <c r="M4" s="62" t="str">
        <f>'WEEKLY COMPETITIVE REPORT'!M4</f>
        <v>03 - Nov</v>
      </c>
      <c r="N4" s="26"/>
      <c r="O4" s="8"/>
      <c r="P4" s="8"/>
      <c r="Q4" s="8"/>
      <c r="R4" s="8"/>
      <c r="S4" s="8"/>
      <c r="T4" s="8"/>
      <c r="U4" s="29"/>
      <c r="V4" s="29"/>
      <c r="W4" s="60" t="s">
        <v>3</v>
      </c>
      <c r="X4" s="61" t="s">
        <v>0</v>
      </c>
      <c r="Y4" s="71">
        <f>'WEEKLY COMPETITIVE REPORT'!Y4</f>
        <v>0.7492</v>
      </c>
    </row>
    <row r="5" spans="1:25" s="2" customFormat="1" ht="11.25">
      <c r="A5" s="8"/>
      <c r="B5" s="8"/>
      <c r="C5" s="8" t="s">
        <v>0</v>
      </c>
      <c r="D5" s="8"/>
      <c r="E5" s="82"/>
      <c r="F5" s="8"/>
      <c r="G5" s="3" t="s">
        <v>4</v>
      </c>
      <c r="H5" s="7"/>
      <c r="I5" s="7"/>
      <c r="J5" s="7"/>
      <c r="K5" s="67" t="str">
        <f>'WEEKLY COMPETITIVE REPORT'!K5</f>
        <v>31 - Oct</v>
      </c>
      <c r="L5" s="7"/>
      <c r="M5" s="63" t="str">
        <f>'WEEKLY COMPETITIVE REPORT'!M5</f>
        <v>06 - Nov</v>
      </c>
      <c r="N5" s="26"/>
      <c r="O5" s="8"/>
      <c r="P5" s="8"/>
      <c r="Q5" s="8"/>
      <c r="R5" s="8"/>
      <c r="S5" s="8"/>
      <c r="T5" s="8"/>
      <c r="U5" s="29"/>
      <c r="V5" s="29"/>
      <c r="W5" s="43"/>
      <c r="X5" s="8"/>
      <c r="Y5" s="44"/>
    </row>
    <row r="6" spans="1:25" s="2" customFormat="1" ht="11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26"/>
      <c r="M6" s="8"/>
      <c r="N6" s="8"/>
      <c r="O6" s="26"/>
      <c r="P6" s="8"/>
      <c r="Q6" s="8"/>
      <c r="R6" s="8"/>
      <c r="S6" s="8"/>
      <c r="T6" s="8"/>
      <c r="U6" s="29"/>
      <c r="V6" s="29"/>
      <c r="W6" s="43"/>
      <c r="X6" s="8"/>
      <c r="Y6" s="44"/>
    </row>
    <row r="7" spans="1:25" s="2" customFormat="1" ht="12.75">
      <c r="A7" s="8"/>
      <c r="B7" s="8" t="s">
        <v>8</v>
      </c>
      <c r="C7" s="8" t="s">
        <v>28</v>
      </c>
      <c r="D7" s="8"/>
      <c r="E7" s="8"/>
      <c r="F7" s="8"/>
      <c r="G7" s="8"/>
      <c r="H7" s="41" t="str">
        <f>'WEEKLY COMPETITIVE REPORT'!H7</f>
        <v>Week </v>
      </c>
      <c r="I7" s="8"/>
      <c r="J7" s="9" t="s">
        <v>7</v>
      </c>
      <c r="K7" s="41">
        <f>'WEEKLY COMPETITIVE REPORT'!K7</f>
        <v>44</v>
      </c>
      <c r="L7" s="9" t="s">
        <v>7</v>
      </c>
      <c r="M7" s="8"/>
      <c r="N7" s="8"/>
      <c r="O7" s="41"/>
      <c r="P7" s="8"/>
      <c r="Q7" s="9" t="s">
        <v>7</v>
      </c>
      <c r="R7" s="8"/>
      <c r="S7" s="9" t="s">
        <v>7</v>
      </c>
      <c r="T7" s="8"/>
      <c r="U7" s="9" t="s">
        <v>7</v>
      </c>
      <c r="V7" s="9"/>
      <c r="W7" s="42"/>
      <c r="X7" s="9" t="s">
        <v>7</v>
      </c>
      <c r="Y7" s="27"/>
    </row>
    <row r="8" spans="1:25" ht="12.75">
      <c r="A8" s="9"/>
      <c r="B8" s="8" t="s">
        <v>29</v>
      </c>
      <c r="C8" s="10" t="s">
        <v>10</v>
      </c>
      <c r="D8" s="10"/>
      <c r="E8" s="9"/>
      <c r="F8" s="9"/>
      <c r="G8" s="9"/>
      <c r="H8" s="9"/>
      <c r="I8" s="9"/>
      <c r="J8" s="9" t="s">
        <v>9</v>
      </c>
      <c r="K8" s="41"/>
      <c r="L8" s="9" t="s">
        <v>9</v>
      </c>
      <c r="M8" s="8"/>
      <c r="N8" s="8"/>
      <c r="O8" s="41"/>
      <c r="P8" s="13"/>
      <c r="Q8" s="9" t="s">
        <v>9</v>
      </c>
      <c r="R8" s="9"/>
      <c r="S8" s="9" t="s">
        <v>9</v>
      </c>
      <c r="T8" s="9"/>
      <c r="U8" s="9" t="s">
        <v>9</v>
      </c>
      <c r="V8" s="9"/>
      <c r="W8" s="42" t="s">
        <v>5</v>
      </c>
      <c r="X8" s="9" t="s">
        <v>9</v>
      </c>
      <c r="Y8" s="27">
        <f>'WEEKLY COMPETITIVE REPORT'!Y8</f>
        <v>41585</v>
      </c>
    </row>
    <row r="9" spans="1:25" ht="12.75">
      <c r="A9" s="8"/>
      <c r="B9" s="10"/>
      <c r="C9" s="11" t="s">
        <v>30</v>
      </c>
      <c r="D9" s="11"/>
      <c r="E9" s="8"/>
      <c r="F9" s="8"/>
      <c r="G9" s="8" t="s">
        <v>0</v>
      </c>
      <c r="H9" s="59" t="s">
        <v>44</v>
      </c>
      <c r="I9" s="9"/>
      <c r="J9" s="9" t="s">
        <v>11</v>
      </c>
      <c r="K9" s="9"/>
      <c r="L9" s="9" t="s">
        <v>11</v>
      </c>
      <c r="M9" s="9"/>
      <c r="N9" s="9"/>
      <c r="O9" s="9"/>
      <c r="P9" s="9"/>
      <c r="Q9" s="9" t="s">
        <v>11</v>
      </c>
      <c r="R9" s="9"/>
      <c r="S9" s="9" t="s">
        <v>11</v>
      </c>
      <c r="T9" s="9"/>
      <c r="U9" s="9" t="s">
        <v>11</v>
      </c>
      <c r="V9" s="9"/>
      <c r="W9" s="9"/>
      <c r="X9" s="9" t="s">
        <v>11</v>
      </c>
      <c r="Y9" s="17"/>
    </row>
    <row r="10" spans="1:25" ht="12.75">
      <c r="A10" s="8"/>
      <c r="B10" s="8"/>
      <c r="C10" s="10"/>
      <c r="D10" s="10"/>
      <c r="E10" s="8"/>
      <c r="F10" s="8"/>
      <c r="G10" s="8"/>
      <c r="H10" s="9"/>
      <c r="I10" s="9"/>
      <c r="J10" s="9" t="s">
        <v>12</v>
      </c>
      <c r="K10" s="9"/>
      <c r="L10" s="9" t="s">
        <v>12</v>
      </c>
      <c r="M10" s="9"/>
      <c r="N10" s="9"/>
      <c r="O10" s="9"/>
      <c r="P10" s="16"/>
      <c r="Q10" s="9" t="s">
        <v>12</v>
      </c>
      <c r="R10" s="9"/>
      <c r="S10" s="9" t="s">
        <v>12</v>
      </c>
      <c r="T10" s="9"/>
      <c r="U10" s="9" t="s">
        <v>12</v>
      </c>
      <c r="V10" s="9"/>
      <c r="W10" s="9"/>
      <c r="X10" s="9" t="s">
        <v>12</v>
      </c>
      <c r="Y10" s="9"/>
    </row>
    <row r="11" spans="1:25" ht="13.5" thickBot="1">
      <c r="A11" s="9"/>
      <c r="B11" s="9"/>
      <c r="C11" s="9" t="s">
        <v>0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30"/>
      <c r="V11" s="30"/>
      <c r="W11" s="9"/>
      <c r="X11" s="9"/>
      <c r="Y11" s="9"/>
    </row>
    <row r="12" spans="1:25" ht="12.75">
      <c r="A12" s="46" t="s">
        <v>13</v>
      </c>
      <c r="B12" s="47" t="s">
        <v>14</v>
      </c>
      <c r="C12" s="47"/>
      <c r="D12" s="47"/>
      <c r="E12" s="47"/>
      <c r="F12" s="47" t="s">
        <v>35</v>
      </c>
      <c r="G12" s="47" t="s">
        <v>15</v>
      </c>
      <c r="H12" s="47" t="s">
        <v>16</v>
      </c>
      <c r="I12" s="47" t="s">
        <v>33</v>
      </c>
      <c r="J12" s="47" t="s">
        <v>31</v>
      </c>
      <c r="K12" s="47" t="s">
        <v>33</v>
      </c>
      <c r="L12" s="47" t="s">
        <v>31</v>
      </c>
      <c r="M12" s="47" t="s">
        <v>17</v>
      </c>
      <c r="N12" s="48" t="s">
        <v>40</v>
      </c>
      <c r="O12" s="47" t="s">
        <v>16</v>
      </c>
      <c r="P12" s="47" t="s">
        <v>32</v>
      </c>
      <c r="Q12" s="47" t="s">
        <v>34</v>
      </c>
      <c r="R12" s="47" t="s">
        <v>32</v>
      </c>
      <c r="S12" s="47" t="s">
        <v>18</v>
      </c>
      <c r="T12" s="47" t="s">
        <v>17</v>
      </c>
      <c r="U12" s="48" t="s">
        <v>20</v>
      </c>
      <c r="V12" s="48" t="s">
        <v>40</v>
      </c>
      <c r="W12" s="47" t="s">
        <v>19</v>
      </c>
      <c r="X12" s="47" t="s">
        <v>20</v>
      </c>
      <c r="Y12" s="49" t="s">
        <v>19</v>
      </c>
    </row>
    <row r="13" spans="1:25" ht="13.5" thickBot="1">
      <c r="A13" s="52" t="s">
        <v>15</v>
      </c>
      <c r="B13" s="53" t="s">
        <v>15</v>
      </c>
      <c r="C13" s="53" t="s">
        <v>21</v>
      </c>
      <c r="D13" s="53" t="s">
        <v>45</v>
      </c>
      <c r="E13" s="53" t="s">
        <v>22</v>
      </c>
      <c r="F13" s="53" t="s">
        <v>22</v>
      </c>
      <c r="G13" s="53" t="s">
        <v>16</v>
      </c>
      <c r="H13" s="53" t="s">
        <v>23</v>
      </c>
      <c r="I13" s="53" t="s">
        <v>24</v>
      </c>
      <c r="J13" s="53" t="s">
        <v>27</v>
      </c>
      <c r="K13" s="53" t="s">
        <v>25</v>
      </c>
      <c r="L13" s="53" t="s">
        <v>25</v>
      </c>
      <c r="M13" s="53" t="s">
        <v>26</v>
      </c>
      <c r="N13" s="54" t="s">
        <v>41</v>
      </c>
      <c r="O13" s="53" t="s">
        <v>23</v>
      </c>
      <c r="P13" s="53" t="s">
        <v>24</v>
      </c>
      <c r="Q13" s="53" t="s">
        <v>24</v>
      </c>
      <c r="R13" s="53" t="s">
        <v>25</v>
      </c>
      <c r="S13" s="53" t="s">
        <v>25</v>
      </c>
      <c r="T13" s="53" t="s">
        <v>26</v>
      </c>
      <c r="U13" s="54" t="s">
        <v>24</v>
      </c>
      <c r="V13" s="54" t="s">
        <v>41</v>
      </c>
      <c r="W13" s="53" t="s">
        <v>24</v>
      </c>
      <c r="X13" s="53" t="s">
        <v>25</v>
      </c>
      <c r="Y13" s="55" t="s">
        <v>25</v>
      </c>
    </row>
    <row r="14" spans="1:25" ht="12.75">
      <c r="A14" s="50">
        <v>1</v>
      </c>
      <c r="B14" s="4">
        <f>'WEEKLY COMPETITIVE REPORT'!B14</f>
        <v>1</v>
      </c>
      <c r="C14" s="4" t="str">
        <f>'WEEKLY COMPETITIVE REPORT'!C14</f>
        <v>BAD GRANDPA</v>
      </c>
      <c r="D14" s="4" t="str">
        <f>'WEEKLY COMPETITIVE REPORT'!D14</f>
        <v>NESRAMNI DEDI</v>
      </c>
      <c r="E14" s="4" t="str">
        <f>'WEEKLY COMPETITIVE REPORT'!E14</f>
        <v>PAR</v>
      </c>
      <c r="F14" s="4" t="str">
        <f>'WEEKLY COMPETITIVE REPORT'!F14</f>
        <v>Karantanija</v>
      </c>
      <c r="G14" s="37">
        <f>'WEEKLY COMPETITIVE REPORT'!G14</f>
        <v>2</v>
      </c>
      <c r="H14" s="37">
        <f>'WEEKLY COMPETITIVE REPORT'!H14</f>
        <v>9</v>
      </c>
      <c r="I14" s="14">
        <f>'WEEKLY COMPETITIVE REPORT'!I14/Y4</f>
        <v>48669.24719701015</v>
      </c>
      <c r="J14" s="14">
        <f>'WEEKLY COMPETITIVE REPORT'!J14/Y4</f>
        <v>47594.76775226909</v>
      </c>
      <c r="K14" s="22">
        <f>'WEEKLY COMPETITIVE REPORT'!K14</f>
        <v>6566</v>
      </c>
      <c r="L14" s="22">
        <f>'WEEKLY COMPETITIVE REPORT'!L14</f>
        <v>6436</v>
      </c>
      <c r="M14" s="64">
        <f>'WEEKLY COMPETITIVE REPORT'!M14</f>
        <v>2.257557911268165</v>
      </c>
      <c r="N14" s="14">
        <f aca="true" t="shared" si="0" ref="N14:N20">I14/H14</f>
        <v>5407.694133001128</v>
      </c>
      <c r="O14" s="37">
        <f>'WEEKLY COMPETITIVE REPORT'!O14</f>
        <v>9</v>
      </c>
      <c r="P14" s="14">
        <f>'WEEKLY COMPETITIVE REPORT'!P14/Y4</f>
        <v>69781.09983982916</v>
      </c>
      <c r="Q14" s="14">
        <f>'WEEKLY COMPETITIVE REPORT'!Q14/Y4</f>
        <v>92740.25627335825</v>
      </c>
      <c r="R14" s="22">
        <f>'WEEKLY COMPETITIVE REPORT'!R14</f>
        <v>9784</v>
      </c>
      <c r="S14" s="22">
        <f>'WEEKLY COMPETITIVE REPORT'!S14</f>
        <v>14361</v>
      </c>
      <c r="T14" s="64">
        <f>'WEEKLY COMPETITIVE REPORT'!T14</f>
        <v>-24.756408226709453</v>
      </c>
      <c r="U14" s="14">
        <f>'WEEKLY COMPETITIVE REPORT'!U14/Y4</f>
        <v>94364.65563267485</v>
      </c>
      <c r="V14" s="14">
        <f aca="true" t="shared" si="1" ref="V14:V20">P14/O14</f>
        <v>7753.455537758795</v>
      </c>
      <c r="W14" s="25">
        <f aca="true" t="shared" si="2" ref="W14:W20">P14+U14</f>
        <v>164145.755472504</v>
      </c>
      <c r="X14" s="22">
        <f>'WEEKLY COMPETITIVE REPORT'!X14</f>
        <v>14612</v>
      </c>
      <c r="Y14" s="56">
        <f>'WEEKLY COMPETITIVE REPORT'!Y14</f>
        <v>24396</v>
      </c>
    </row>
    <row r="15" spans="1:25" ht="12.75">
      <c r="A15" s="50">
        <v>2</v>
      </c>
      <c r="B15" s="4" t="str">
        <f>'WEEKLY COMPETITIVE REPORT'!B15</f>
        <v>New</v>
      </c>
      <c r="C15" s="4" t="str">
        <f>'WEEKLY COMPETITIVE REPORT'!C15</f>
        <v>THOR: THE DARK WORLD 3D</v>
      </c>
      <c r="D15" s="4" t="str">
        <f>'WEEKLY COMPETITIVE REPORT'!D15</f>
        <v>THOR: SVET TEME 3D</v>
      </c>
      <c r="E15" s="4" t="str">
        <f>'WEEKLY COMPETITIVE REPORT'!E15</f>
        <v>BVI</v>
      </c>
      <c r="F15" s="4" t="str">
        <f>'WEEKLY COMPETITIVE REPORT'!F15</f>
        <v>CENEX</v>
      </c>
      <c r="G15" s="37">
        <f>'WEEKLY COMPETITIVE REPORT'!G15</f>
        <v>1</v>
      </c>
      <c r="H15" s="37">
        <f>'WEEKLY COMPETITIVE REPORT'!H15</f>
        <v>17</v>
      </c>
      <c r="I15" s="14">
        <f>'WEEKLY COMPETITIVE REPORT'!I15/Y4</f>
        <v>40568.606513614526</v>
      </c>
      <c r="J15" s="14">
        <f>'WEEKLY COMPETITIVE REPORT'!J15/Y4</f>
        <v>0</v>
      </c>
      <c r="K15" s="22">
        <f>'WEEKLY COMPETITIVE REPORT'!K15</f>
        <v>5226</v>
      </c>
      <c r="L15" s="22">
        <f>'WEEKLY COMPETITIVE REPORT'!L15</f>
        <v>0</v>
      </c>
      <c r="M15" s="64">
        <f>'WEEKLY COMPETITIVE REPORT'!M15</f>
        <v>0</v>
      </c>
      <c r="N15" s="14">
        <f t="shared" si="0"/>
        <v>2386.3886184479134</v>
      </c>
      <c r="O15" s="37">
        <f>'WEEKLY COMPETITIVE REPORT'!O15</f>
        <v>17</v>
      </c>
      <c r="P15" s="14">
        <f>'WEEKLY COMPETITIVE REPORT'!P15/Y4</f>
        <v>63594.50080085425</v>
      </c>
      <c r="Q15" s="14">
        <f>'WEEKLY COMPETITIVE REPORT'!Q15/Y4</f>
        <v>0</v>
      </c>
      <c r="R15" s="22">
        <f>'WEEKLY COMPETITIVE REPORT'!R15</f>
        <v>8613</v>
      </c>
      <c r="S15" s="22">
        <f>'WEEKLY COMPETITIVE REPORT'!S15</f>
        <v>0</v>
      </c>
      <c r="T15" s="64">
        <f>'WEEKLY COMPETITIVE REPORT'!T15</f>
        <v>0</v>
      </c>
      <c r="U15" s="14">
        <f>'WEEKLY COMPETITIVE REPORT'!U15/Y4</f>
        <v>4821.142552055526</v>
      </c>
      <c r="V15" s="14">
        <f t="shared" si="1"/>
        <v>3740.852988285544</v>
      </c>
      <c r="W15" s="25">
        <f t="shared" si="2"/>
        <v>68415.64335290977</v>
      </c>
      <c r="X15" s="22">
        <f>'WEEKLY COMPETITIVE REPORT'!X15</f>
        <v>672</v>
      </c>
      <c r="Y15" s="56">
        <f>'WEEKLY COMPETITIVE REPORT'!Y15</f>
        <v>9285</v>
      </c>
    </row>
    <row r="16" spans="1:25" ht="12.75">
      <c r="A16" s="50">
        <v>3</v>
      </c>
      <c r="B16" s="4">
        <f>'WEEKLY COMPETITIVE REPORT'!B16</f>
        <v>2</v>
      </c>
      <c r="C16" s="4" t="str">
        <f>'WEEKLY COMPETITIVE REPORT'!C16</f>
        <v>DESPICABLE ME 2</v>
      </c>
      <c r="D16" s="4" t="str">
        <f>'WEEKLY COMPETITIVE REPORT'!D16</f>
        <v>JAZ BARABA 2</v>
      </c>
      <c r="E16" s="4" t="str">
        <f>'WEEKLY COMPETITIVE REPORT'!E16</f>
        <v>UNI</v>
      </c>
      <c r="F16" s="4" t="str">
        <f>'WEEKLY COMPETITIVE REPORT'!F16</f>
        <v>Karantanija</v>
      </c>
      <c r="G16" s="37">
        <f>'WEEKLY COMPETITIVE REPORT'!G16</f>
        <v>5</v>
      </c>
      <c r="H16" s="37">
        <f>'WEEKLY COMPETITIVE REPORT'!H16</f>
        <v>23</v>
      </c>
      <c r="I16" s="14">
        <f>'WEEKLY COMPETITIVE REPORT'!I16/Y4</f>
        <v>35826.21462893754</v>
      </c>
      <c r="J16" s="14">
        <f>'WEEKLY COMPETITIVE REPORT'!J16/Y4</f>
        <v>22470.635344367325</v>
      </c>
      <c r="K16" s="22">
        <f>'WEEKLY COMPETITIVE REPORT'!K16</f>
        <v>4975</v>
      </c>
      <c r="L16" s="22">
        <f>'WEEKLY COMPETITIVE REPORT'!L16</f>
        <v>3115</v>
      </c>
      <c r="M16" s="64">
        <f>'WEEKLY COMPETITIVE REPORT'!M16</f>
        <v>59.43569943569943</v>
      </c>
      <c r="N16" s="14">
        <f t="shared" si="0"/>
        <v>1557.66150560598</v>
      </c>
      <c r="O16" s="37">
        <f>'WEEKLY COMPETITIVE REPORT'!O16</f>
        <v>23</v>
      </c>
      <c r="P16" s="14">
        <f>'WEEKLY COMPETITIVE REPORT'!P16/Y4</f>
        <v>49390.01601708489</v>
      </c>
      <c r="Q16" s="14">
        <f>'WEEKLY COMPETITIVE REPORT'!Q16/Y4</f>
        <v>59921.24933262147</v>
      </c>
      <c r="R16" s="22">
        <f>'WEEKLY COMPETITIVE REPORT'!R16</f>
        <v>7027</v>
      </c>
      <c r="S16" s="22">
        <f>'WEEKLY COMPETITIVE REPORT'!S16</f>
        <v>9623</v>
      </c>
      <c r="T16" s="64">
        <f>'WEEKLY COMPETITIVE REPORT'!T16</f>
        <v>-17.575123070411863</v>
      </c>
      <c r="U16" s="14">
        <f>'WEEKLY COMPETITIVE REPORT'!U16/Y4</f>
        <v>339057.66150560597</v>
      </c>
      <c r="V16" s="14">
        <f t="shared" si="1"/>
        <v>2147.3920007428214</v>
      </c>
      <c r="W16" s="25">
        <f t="shared" si="2"/>
        <v>388447.67752269085</v>
      </c>
      <c r="X16" s="22">
        <f>'WEEKLY COMPETITIVE REPORT'!X16</f>
        <v>50092</v>
      </c>
      <c r="Y16" s="56">
        <f>'WEEKLY COMPETITIVE REPORT'!Y16</f>
        <v>57119</v>
      </c>
    </row>
    <row r="17" spans="1:25" ht="12.75">
      <c r="A17" s="50">
        <v>4</v>
      </c>
      <c r="B17" s="4">
        <f>'WEEKLY COMPETITIVE REPORT'!B17</f>
        <v>3</v>
      </c>
      <c r="C17" s="4" t="str">
        <f>'WEEKLY COMPETITIVE REPORT'!C17</f>
        <v>GRAVITY</v>
      </c>
      <c r="D17" s="4" t="str">
        <f>'WEEKLY COMPETITIVE REPORT'!D17</f>
        <v>GRAVITACIJA</v>
      </c>
      <c r="E17" s="4" t="str">
        <f>'WEEKLY COMPETITIVE REPORT'!E17</f>
        <v>WB</v>
      </c>
      <c r="F17" s="4" t="str">
        <f>'WEEKLY COMPETITIVE REPORT'!F17</f>
        <v>Blitz</v>
      </c>
      <c r="G17" s="37">
        <f>'WEEKLY COMPETITIVE REPORT'!G17</f>
        <v>3</v>
      </c>
      <c r="H17" s="37">
        <f>'WEEKLY COMPETITIVE REPORT'!H17</f>
        <v>17</v>
      </c>
      <c r="I17" s="14">
        <f>'WEEKLY COMPETITIVE REPORT'!I17/Y4</f>
        <v>23845.435130806192</v>
      </c>
      <c r="J17" s="14">
        <f>'WEEKLY COMPETITIVE REPORT'!J17/Y4</f>
        <v>23107.314468766686</v>
      </c>
      <c r="K17" s="22">
        <f>'WEEKLY COMPETITIVE REPORT'!K17</f>
        <v>2648</v>
      </c>
      <c r="L17" s="22">
        <f>'WEEKLY COMPETITIVE REPORT'!L17</f>
        <v>2615</v>
      </c>
      <c r="M17" s="64">
        <f>'WEEKLY COMPETITIVE REPORT'!M17</f>
        <v>3.194316081330868</v>
      </c>
      <c r="N17" s="14">
        <f t="shared" si="0"/>
        <v>1402.6726547533053</v>
      </c>
      <c r="O17" s="37">
        <f>'WEEKLY COMPETITIVE REPORT'!O17</f>
        <v>17</v>
      </c>
      <c r="P17" s="14">
        <f>'WEEKLY COMPETITIVE REPORT'!P17/Y4</f>
        <v>37933.79604911906</v>
      </c>
      <c r="Q17" s="14">
        <f>'WEEKLY COMPETITIVE REPORT'!Q17/Y4</f>
        <v>44806.46022423919</v>
      </c>
      <c r="R17" s="22">
        <f>'WEEKLY COMPETITIVE REPORT'!R17</f>
        <v>4426</v>
      </c>
      <c r="S17" s="22">
        <f>'WEEKLY COMPETITIVE REPORT'!S17</f>
        <v>5691</v>
      </c>
      <c r="T17" s="64">
        <f>'WEEKLY COMPETITIVE REPORT'!T17</f>
        <v>-15.338556406208099</v>
      </c>
      <c r="U17" s="14">
        <f>'WEEKLY COMPETITIVE REPORT'!U17/Y4</f>
        <v>99099.03897490657</v>
      </c>
      <c r="V17" s="14">
        <f t="shared" si="1"/>
        <v>2231.3997675952387</v>
      </c>
      <c r="W17" s="25">
        <f t="shared" si="2"/>
        <v>137032.83502402564</v>
      </c>
      <c r="X17" s="22">
        <f>'WEEKLY COMPETITIVE REPORT'!X17</f>
        <v>12553</v>
      </c>
      <c r="Y17" s="56">
        <f>'WEEKLY COMPETITIVE REPORT'!Y17</f>
        <v>16979</v>
      </c>
    </row>
    <row r="18" spans="1:25" ht="13.5" customHeight="1">
      <c r="A18" s="50">
        <v>5</v>
      </c>
      <c r="B18" s="4" t="str">
        <f>'WEEKLY COMPETITIVE REPORT'!B18</f>
        <v>New</v>
      </c>
      <c r="C18" s="4" t="str">
        <f>'WEEKLY COMPETITIVE REPORT'!C18</f>
        <v>RUSH</v>
      </c>
      <c r="D18" s="4" t="str">
        <f>'WEEKLY COMPETITIVE REPORT'!D18</f>
        <v>DIRKA ŽIVLJENJA</v>
      </c>
      <c r="E18" s="4" t="str">
        <f>'WEEKLY COMPETITIVE REPORT'!E18</f>
        <v>IND</v>
      </c>
      <c r="F18" s="4" t="str">
        <f>'WEEKLY COMPETITIVE REPORT'!F18</f>
        <v>Blitz</v>
      </c>
      <c r="G18" s="37">
        <f>'WEEKLY COMPETITIVE REPORT'!G18</f>
        <v>1</v>
      </c>
      <c r="H18" s="37">
        <f>'WEEKLY COMPETITIVE REPORT'!H18</f>
        <v>8</v>
      </c>
      <c r="I18" s="14">
        <f>'WEEKLY COMPETITIVE REPORT'!I18/Y4</f>
        <v>18623.86545648692</v>
      </c>
      <c r="J18" s="14">
        <f>'WEEKLY COMPETITIVE REPORT'!J18/Y4</f>
        <v>0</v>
      </c>
      <c r="K18" s="22">
        <f>'WEEKLY COMPETITIVE REPORT'!K18</f>
        <v>2367</v>
      </c>
      <c r="L18" s="22">
        <f>'WEEKLY COMPETITIVE REPORT'!L18</f>
        <v>0</v>
      </c>
      <c r="M18" s="64">
        <f>'WEEKLY COMPETITIVE REPORT'!M18</f>
        <v>0</v>
      </c>
      <c r="N18" s="14">
        <f t="shared" si="0"/>
        <v>2327.983182060865</v>
      </c>
      <c r="O18" s="37">
        <f>'WEEKLY COMPETITIVE REPORT'!O18</f>
        <v>8</v>
      </c>
      <c r="P18" s="14">
        <f>'WEEKLY COMPETITIVE REPORT'!P18/Y4</f>
        <v>30232.247730912975</v>
      </c>
      <c r="Q18" s="14">
        <f>'WEEKLY COMPETITIVE REPORT'!Q18/Y4</f>
        <v>0</v>
      </c>
      <c r="R18" s="22">
        <f>'WEEKLY COMPETITIVE REPORT'!R18</f>
        <v>4102</v>
      </c>
      <c r="S18" s="22">
        <f>'WEEKLY COMPETITIVE REPORT'!S18</f>
        <v>0</v>
      </c>
      <c r="T18" s="64">
        <f>'WEEKLY COMPETITIVE REPORT'!T18</f>
        <v>0</v>
      </c>
      <c r="U18" s="14">
        <f>'WEEKLY COMPETITIVE REPORT'!U18/Y4</f>
        <v>1552.3224773091297</v>
      </c>
      <c r="V18" s="14">
        <f t="shared" si="1"/>
        <v>3779.030966364122</v>
      </c>
      <c r="W18" s="25">
        <f t="shared" si="2"/>
        <v>31784.570208222103</v>
      </c>
      <c r="X18" s="22">
        <f>'WEEKLY COMPETITIVE REPORT'!X18</f>
        <v>206</v>
      </c>
      <c r="Y18" s="56">
        <f>'WEEKLY COMPETITIVE REPORT'!Y18</f>
        <v>4308</v>
      </c>
    </row>
    <row r="19" spans="1:25" ht="12.75">
      <c r="A19" s="50">
        <v>6</v>
      </c>
      <c r="B19" s="4">
        <f>'WEEKLY COMPETITIVE REPORT'!B19</f>
        <v>5</v>
      </c>
      <c r="C19" s="4" t="str">
        <f>'WEEKLY COMPETITIVE REPORT'!C19</f>
        <v>KHUMBA</v>
      </c>
      <c r="D19" s="4" t="str">
        <f>'WEEKLY COMPETITIVE REPORT'!D19</f>
        <v>KHUMBA</v>
      </c>
      <c r="E19" s="4" t="str">
        <f>'WEEKLY COMPETITIVE REPORT'!E19</f>
        <v>IND</v>
      </c>
      <c r="F19" s="4" t="str">
        <f>'WEEKLY COMPETITIVE REPORT'!F19</f>
        <v>Blitz</v>
      </c>
      <c r="G19" s="37">
        <f>'WEEKLY COMPETITIVE REPORT'!G19</f>
        <v>2</v>
      </c>
      <c r="H19" s="37">
        <f>'WEEKLY COMPETITIVE REPORT'!H19</f>
        <v>8</v>
      </c>
      <c r="I19" s="14">
        <f>'WEEKLY COMPETITIVE REPORT'!I19/Y4</f>
        <v>23836.091831286707</v>
      </c>
      <c r="J19" s="14">
        <f>'WEEKLY COMPETITIVE REPORT'!J19/Y4</f>
        <v>11285.371062466631</v>
      </c>
      <c r="K19" s="22">
        <f>'WEEKLY COMPETITIVE REPORT'!K19</f>
        <v>3159</v>
      </c>
      <c r="L19" s="22">
        <f>'WEEKLY COMPETITIVE REPORT'!L19</f>
        <v>1463</v>
      </c>
      <c r="M19" s="64">
        <f>'WEEKLY COMPETITIVE REPORT'!M19</f>
        <v>111.21230041395626</v>
      </c>
      <c r="N19" s="14">
        <f t="shared" si="0"/>
        <v>2979.5114789108384</v>
      </c>
      <c r="O19" s="37">
        <f>'WEEKLY COMPETITIVE REPORT'!O19</f>
        <v>8</v>
      </c>
      <c r="P19" s="14">
        <f>'WEEKLY COMPETITIVE REPORT'!P19/Y4</f>
        <v>30166.844634276564</v>
      </c>
      <c r="Q19" s="14">
        <f>'WEEKLY COMPETITIVE REPORT'!Q19/Y4</f>
        <v>32190.336358782704</v>
      </c>
      <c r="R19" s="22">
        <f>'WEEKLY COMPETITIVE REPORT'!R19</f>
        <v>4066</v>
      </c>
      <c r="S19" s="22">
        <f>'WEEKLY COMPETITIVE REPORT'!S19</f>
        <v>4958</v>
      </c>
      <c r="T19" s="64">
        <f>'WEEKLY COMPETITIVE REPORT'!T19</f>
        <v>-6.286022307915573</v>
      </c>
      <c r="U19" s="14">
        <f>'WEEKLY COMPETITIVE REPORT'!U19/Y4</f>
        <v>32190.336358782704</v>
      </c>
      <c r="V19" s="14">
        <f t="shared" si="1"/>
        <v>3770.8555792845705</v>
      </c>
      <c r="W19" s="25">
        <f t="shared" si="2"/>
        <v>62357.18099305927</v>
      </c>
      <c r="X19" s="22">
        <f>'WEEKLY COMPETITIVE REPORT'!X19</f>
        <v>4958</v>
      </c>
      <c r="Y19" s="56">
        <f>'WEEKLY COMPETITIVE REPORT'!Y19</f>
        <v>9024</v>
      </c>
    </row>
    <row r="20" spans="1:25" ht="12.75">
      <c r="A20" s="51">
        <v>7</v>
      </c>
      <c r="B20" s="4">
        <f>'WEEKLY COMPETITIVE REPORT'!B20</f>
        <v>4</v>
      </c>
      <c r="C20" s="4" t="str">
        <f>'WEEKLY COMPETITIVE REPORT'!C20</f>
        <v>CHEFURS RAUS!</v>
      </c>
      <c r="D20" s="4" t="str">
        <f>'WEEKLY COMPETITIVE REPORT'!D20</f>
        <v>ČEFURJI RAUS!</v>
      </c>
      <c r="E20" s="4" t="str">
        <f>'WEEKLY COMPETITIVE REPORT'!E20</f>
        <v>IND</v>
      </c>
      <c r="F20" s="4" t="str">
        <f>'WEEKLY COMPETITIVE REPORT'!F20</f>
        <v>KZC</v>
      </c>
      <c r="G20" s="37">
        <f>'WEEKLY COMPETITIVE REPORT'!G20</f>
        <v>5</v>
      </c>
      <c r="H20" s="37">
        <f>'WEEKLY COMPETITIVE REPORT'!H20</f>
        <v>15</v>
      </c>
      <c r="I20" s="14">
        <f>'WEEKLY COMPETITIVE REPORT'!I20/Y4</f>
        <v>19444.741057127605</v>
      </c>
      <c r="J20" s="14">
        <f>'WEEKLY COMPETITIVE REPORT'!J20/Y4</f>
        <v>18280.83288841431</v>
      </c>
      <c r="K20" s="22">
        <f>'WEEKLY COMPETITIVE REPORT'!K20</f>
        <v>2616</v>
      </c>
      <c r="L20" s="22">
        <f>'WEEKLY COMPETITIVE REPORT'!L20</f>
        <v>2419</v>
      </c>
      <c r="M20" s="64">
        <f>'WEEKLY COMPETITIVE REPORT'!M20</f>
        <v>6.366822429906534</v>
      </c>
      <c r="N20" s="14">
        <f t="shared" si="0"/>
        <v>1296.3160704751738</v>
      </c>
      <c r="O20" s="37">
        <f>'WEEKLY COMPETITIVE REPORT'!O20</f>
        <v>15</v>
      </c>
      <c r="P20" s="14">
        <f>'WEEKLY COMPETITIVE REPORT'!P20/Y4</f>
        <v>28386.278697277095</v>
      </c>
      <c r="Q20" s="14">
        <f>'WEEKLY COMPETITIVE REPORT'!Q20/Y4</f>
        <v>35313.66791243994</v>
      </c>
      <c r="R20" s="22">
        <f>'WEEKLY COMPETITIVE REPORT'!R20</f>
        <v>3963</v>
      </c>
      <c r="S20" s="22">
        <f>'WEEKLY COMPETITIVE REPORT'!S20</f>
        <v>5411</v>
      </c>
      <c r="T20" s="64">
        <f>'WEEKLY COMPETITIVE REPORT'!T20</f>
        <v>-19.616736591450277</v>
      </c>
      <c r="U20" s="14">
        <f>'WEEKLY COMPETITIVE REPORT'!U20/Y4</f>
        <v>282973.8387613454</v>
      </c>
      <c r="V20" s="14">
        <f t="shared" si="1"/>
        <v>1892.418579818473</v>
      </c>
      <c r="W20" s="25">
        <f t="shared" si="2"/>
        <v>311360.1174586225</v>
      </c>
      <c r="X20" s="22">
        <f>'WEEKLY COMPETITIVE REPORT'!X20</f>
        <v>42041</v>
      </c>
      <c r="Y20" s="56">
        <f>'WEEKLY COMPETITIVE REPORT'!Y20</f>
        <v>46004</v>
      </c>
    </row>
    <row r="21" spans="1:25" ht="12.75">
      <c r="A21" s="50">
        <v>8</v>
      </c>
      <c r="B21" s="4">
        <f>'WEEKLY COMPETITIVE REPORT'!B21</f>
        <v>6</v>
      </c>
      <c r="C21" s="4" t="str">
        <f>'WEEKLY COMPETITIVE REPORT'!C21</f>
        <v>ESCAPE PLAN</v>
      </c>
      <c r="D21" s="4" t="str">
        <f>'WEEKLY COMPETITIVE REPORT'!D21</f>
        <v>NAČRT ZA POBEG</v>
      </c>
      <c r="E21" s="4" t="str">
        <f>'WEEKLY COMPETITIVE REPORT'!E21</f>
        <v>IND</v>
      </c>
      <c r="F21" s="4" t="str">
        <f>'WEEKLY COMPETITIVE REPORT'!F21</f>
        <v>Blitz</v>
      </c>
      <c r="G21" s="37">
        <f>'WEEKLY COMPETITIVE REPORT'!G21</f>
        <v>3</v>
      </c>
      <c r="H21" s="37">
        <f>'WEEKLY COMPETITIVE REPORT'!H21</f>
        <v>8</v>
      </c>
      <c r="I21" s="14">
        <f>'WEEKLY COMPETITIVE REPORT'!I21/Y4</f>
        <v>14462.092899092366</v>
      </c>
      <c r="J21" s="14">
        <f>'WEEKLY COMPETITIVE REPORT'!J21/Y4</f>
        <v>14382.007474639617</v>
      </c>
      <c r="K21" s="22">
        <f>'WEEKLY COMPETITIVE REPORT'!K21</f>
        <v>1859</v>
      </c>
      <c r="L21" s="22">
        <f>'WEEKLY COMPETITIVE REPORT'!L21</f>
        <v>1906</v>
      </c>
      <c r="M21" s="64">
        <f>'WEEKLY COMPETITIVE REPORT'!M21</f>
        <v>0.5568445475637986</v>
      </c>
      <c r="N21" s="14">
        <f aca="true" t="shared" si="3" ref="N21:N33">I21/H21</f>
        <v>1807.7616123865457</v>
      </c>
      <c r="O21" s="37">
        <f>'WEEKLY COMPETITIVE REPORT'!O21</f>
        <v>8</v>
      </c>
      <c r="P21" s="14">
        <f>'WEEKLY COMPETITIVE REPORT'!P21/Y4</f>
        <v>20073.41163908169</v>
      </c>
      <c r="Q21" s="14">
        <f>'WEEKLY COMPETITIVE REPORT'!Q21/Y4</f>
        <v>25722.10357714896</v>
      </c>
      <c r="R21" s="22">
        <f>'WEEKLY COMPETITIVE REPORT'!R21</f>
        <v>2683</v>
      </c>
      <c r="S21" s="22">
        <f>'WEEKLY COMPETITIVE REPORT'!S21</f>
        <v>3858</v>
      </c>
      <c r="T21" s="64">
        <f>'WEEKLY COMPETITIVE REPORT'!T21</f>
        <v>-21.96045872035701</v>
      </c>
      <c r="U21" s="14">
        <f>'WEEKLY COMPETITIVE REPORT'!U21/Y4</f>
        <v>56344.100373731984</v>
      </c>
      <c r="V21" s="14">
        <f aca="true" t="shared" si="4" ref="V21:V33">P21/O21</f>
        <v>2509.176454885211</v>
      </c>
      <c r="W21" s="25">
        <f aca="true" t="shared" si="5" ref="W21:W33">P21+U21</f>
        <v>76417.51201281368</v>
      </c>
      <c r="X21" s="22">
        <f>'WEEKLY COMPETITIVE REPORT'!X21</f>
        <v>8274</v>
      </c>
      <c r="Y21" s="56">
        <f>'WEEKLY COMPETITIVE REPORT'!Y21</f>
        <v>10957</v>
      </c>
    </row>
    <row r="22" spans="1:25" ht="12.75">
      <c r="A22" s="50">
        <v>9</v>
      </c>
      <c r="B22" s="4" t="str">
        <f>'WEEKLY COMPETITIVE REPORT'!B22</f>
        <v>New</v>
      </c>
      <c r="C22" s="4" t="str">
        <f>'WEEKLY COMPETITIVE REPORT'!C22</f>
        <v>CARRIE</v>
      </c>
      <c r="D22" s="4" t="str">
        <f>'WEEKLY COMPETITIVE REPORT'!D22</f>
        <v>CARRIE</v>
      </c>
      <c r="E22" s="4" t="str">
        <f>'WEEKLY COMPETITIVE REPORT'!E22</f>
        <v>SONY</v>
      </c>
      <c r="F22" s="4" t="str">
        <f>'WEEKLY COMPETITIVE REPORT'!F22</f>
        <v>CF</v>
      </c>
      <c r="G22" s="37">
        <f>'WEEKLY COMPETITIVE REPORT'!G22</f>
        <v>1</v>
      </c>
      <c r="H22" s="37">
        <f>'WEEKLY COMPETITIVE REPORT'!H22</f>
        <v>10</v>
      </c>
      <c r="I22" s="14">
        <f>'WEEKLY COMPETITIVE REPORT'!I22/Y4</f>
        <v>11861.986118526429</v>
      </c>
      <c r="J22" s="14">
        <f>'WEEKLY COMPETITIVE REPORT'!J22/Y4</f>
        <v>0</v>
      </c>
      <c r="K22" s="22">
        <f>'WEEKLY COMPETITIVE REPORT'!K22</f>
        <v>1643</v>
      </c>
      <c r="L22" s="22">
        <f>'WEEKLY COMPETITIVE REPORT'!L22</f>
        <v>0</v>
      </c>
      <c r="M22" s="64">
        <f>'WEEKLY COMPETITIVE REPORT'!M22</f>
        <v>0</v>
      </c>
      <c r="N22" s="14">
        <f t="shared" si="3"/>
        <v>1186.198611852643</v>
      </c>
      <c r="O22" s="37">
        <f>'WEEKLY COMPETITIVE REPORT'!O22</f>
        <v>10</v>
      </c>
      <c r="P22" s="14">
        <f>'WEEKLY COMPETITIVE REPORT'!P22/Y4</f>
        <v>19120.395088093966</v>
      </c>
      <c r="Q22" s="14">
        <f>'WEEKLY COMPETITIVE REPORT'!Q22/Y4</f>
        <v>0</v>
      </c>
      <c r="R22" s="22">
        <f>'WEEKLY COMPETITIVE REPORT'!R22</f>
        <v>2782</v>
      </c>
      <c r="S22" s="22">
        <f>'WEEKLY COMPETITIVE REPORT'!S22</f>
        <v>0</v>
      </c>
      <c r="T22" s="64">
        <f>'WEEKLY COMPETITIVE REPORT'!T22</f>
        <v>0</v>
      </c>
      <c r="U22" s="14">
        <f>'WEEKLY COMPETITIVE REPORT'!U22/Y4</f>
        <v>0</v>
      </c>
      <c r="V22" s="14">
        <f t="shared" si="4"/>
        <v>1912.0395088093967</v>
      </c>
      <c r="W22" s="25">
        <f t="shared" si="5"/>
        <v>19120.395088093966</v>
      </c>
      <c r="X22" s="22">
        <f>'WEEKLY COMPETITIVE REPORT'!X22</f>
        <v>0</v>
      </c>
      <c r="Y22" s="56">
        <f>'WEEKLY COMPETITIVE REPORT'!Y22</f>
        <v>2782</v>
      </c>
    </row>
    <row r="23" spans="1:25" ht="12.75">
      <c r="A23" s="50">
        <v>10</v>
      </c>
      <c r="B23" s="4">
        <f>'WEEKLY COMPETITIVE REPORT'!B23</f>
        <v>7</v>
      </c>
      <c r="C23" s="4" t="str">
        <f>'WEEKLY COMPETITIVE REPORT'!C23</f>
        <v>CAPTAIN PHILLIPS</v>
      </c>
      <c r="D23" s="4" t="str">
        <f>'WEEKLY COMPETITIVE REPORT'!D23</f>
        <v>KAPITAN PHILIPS</v>
      </c>
      <c r="E23" s="4" t="str">
        <f>'WEEKLY COMPETITIVE REPORT'!E23</f>
        <v>SONY</v>
      </c>
      <c r="F23" s="4" t="str">
        <f>'WEEKLY COMPETITIVE REPORT'!F23</f>
        <v>CF</v>
      </c>
      <c r="G23" s="37">
        <f>'WEEKLY COMPETITIVE REPORT'!G23</f>
        <v>2</v>
      </c>
      <c r="H23" s="37">
        <f>'WEEKLY COMPETITIVE REPORT'!H23</f>
        <v>10</v>
      </c>
      <c r="I23" s="14">
        <f>'WEEKLY COMPETITIVE REPORT'!I23/Y4</f>
        <v>12652.162306460224</v>
      </c>
      <c r="J23" s="14">
        <f>'WEEKLY COMPETITIVE REPORT'!J23/Y4</f>
        <v>11891.350774159104</v>
      </c>
      <c r="K23" s="22">
        <f>'WEEKLY COMPETITIVE REPORT'!K23</f>
        <v>1648</v>
      </c>
      <c r="L23" s="22">
        <f>'WEEKLY COMPETITIVE REPORT'!L23</f>
        <v>1670</v>
      </c>
      <c r="M23" s="64">
        <f>'WEEKLY COMPETITIVE REPORT'!M23</f>
        <v>6.398024469637448</v>
      </c>
      <c r="N23" s="14">
        <f t="shared" si="3"/>
        <v>1265.2162306460225</v>
      </c>
      <c r="O23" s="37">
        <f>'WEEKLY COMPETITIVE REPORT'!O23</f>
        <v>10</v>
      </c>
      <c r="P23" s="14">
        <f>'WEEKLY COMPETITIVE REPORT'!P23/Y4</f>
        <v>18654.564869193808</v>
      </c>
      <c r="Q23" s="14">
        <f>'WEEKLY COMPETITIVE REPORT'!Q23/Y4</f>
        <v>18686.599038974906</v>
      </c>
      <c r="R23" s="22">
        <f>'WEEKLY COMPETITIVE REPORT'!R23</f>
        <v>2539</v>
      </c>
      <c r="S23" s="22">
        <f>'WEEKLY COMPETITIVE REPORT'!S23</f>
        <v>2789</v>
      </c>
      <c r="T23" s="64">
        <f>'WEEKLY COMPETITIVE REPORT'!T23</f>
        <v>-0.17142857142856371</v>
      </c>
      <c r="U23" s="14">
        <f>'WEEKLY COMPETITIVE REPORT'!U23/Y4</f>
        <v>21445.541911372133</v>
      </c>
      <c r="V23" s="14">
        <f t="shared" si="4"/>
        <v>1865.4564869193807</v>
      </c>
      <c r="W23" s="25">
        <f t="shared" si="5"/>
        <v>40100.10678056594</v>
      </c>
      <c r="X23" s="22">
        <f>'WEEKLY COMPETITIVE REPORT'!X23</f>
        <v>3208</v>
      </c>
      <c r="Y23" s="56">
        <f>'WEEKLY COMPETITIVE REPORT'!Y23</f>
        <v>5747</v>
      </c>
    </row>
    <row r="24" spans="1:25" ht="12.75">
      <c r="A24" s="50">
        <v>11</v>
      </c>
      <c r="B24" s="4">
        <f>'WEEKLY COMPETITIVE REPORT'!B24</f>
        <v>8</v>
      </c>
      <c r="C24" s="4" t="str">
        <f>'WEEKLY COMPETITIVE REPORT'!C24</f>
        <v>CLASS ENEMY</v>
      </c>
      <c r="D24" s="4" t="str">
        <f>'WEEKLY COMPETITIVE REPORT'!D24</f>
        <v>RAZREDNI SOVRAŽNIK</v>
      </c>
      <c r="E24" s="4" t="str">
        <f>'WEEKLY COMPETITIVE REPORT'!E24</f>
        <v>DOMEST</v>
      </c>
      <c r="F24" s="4" t="str">
        <f>'WEEKLY COMPETITIVE REPORT'!F24</f>
        <v>FIVIA</v>
      </c>
      <c r="G24" s="37">
        <f>'WEEKLY COMPETITIVE REPORT'!G24</f>
        <v>8</v>
      </c>
      <c r="H24" s="37">
        <f>'WEEKLY COMPETITIVE REPORT'!H24</f>
        <v>11</v>
      </c>
      <c r="I24" s="14">
        <f>'WEEKLY COMPETITIVE REPORT'!I24/Y4</f>
        <v>3358.248798718633</v>
      </c>
      <c r="J24" s="14">
        <f>'WEEKLY COMPETITIVE REPORT'!J24/Y4</f>
        <v>6677.7896422851045</v>
      </c>
      <c r="K24" s="22">
        <f>'WEEKLY COMPETITIVE REPORT'!K24</f>
        <v>495</v>
      </c>
      <c r="L24" s="22">
        <f>'WEEKLY COMPETITIVE REPORT'!L24</f>
        <v>1203</v>
      </c>
      <c r="M24" s="64">
        <f>'WEEKLY COMPETITIVE REPORT'!M24</f>
        <v>-49.7101738956626</v>
      </c>
      <c r="N24" s="14">
        <f t="shared" si="3"/>
        <v>305.2953453380576</v>
      </c>
      <c r="O24" s="37">
        <f>'WEEKLY COMPETITIVE REPORT'!O24</f>
        <v>11</v>
      </c>
      <c r="P24" s="14">
        <f>'WEEKLY COMPETITIVE REPORT'!P24/Y4</f>
        <v>7969.834490122798</v>
      </c>
      <c r="Q24" s="14">
        <f>'WEEKLY COMPETITIVE REPORT'!Q24/Y4</f>
        <v>15581.954084356648</v>
      </c>
      <c r="R24" s="22">
        <f>'WEEKLY COMPETITIVE REPORT'!R24</f>
        <v>1317</v>
      </c>
      <c r="S24" s="22">
        <f>'WEEKLY COMPETITIVE REPORT'!S24</f>
        <v>2968</v>
      </c>
      <c r="T24" s="64">
        <f>'WEEKLY COMPETITIVE REPORT'!T24</f>
        <v>-48.8521500770944</v>
      </c>
      <c r="U24" s="14">
        <f>'WEEKLY COMPETITIVE REPORT'!U24/Y4</f>
        <v>141968.76668446342</v>
      </c>
      <c r="V24" s="14">
        <f t="shared" si="4"/>
        <v>724.5304081929817</v>
      </c>
      <c r="W24" s="25">
        <f t="shared" si="5"/>
        <v>149938.60117458622</v>
      </c>
      <c r="X24" s="22">
        <f>'WEEKLY COMPETITIVE REPORT'!X24</f>
        <v>25942</v>
      </c>
      <c r="Y24" s="56">
        <f>'WEEKLY COMPETITIVE REPORT'!Y24</f>
        <v>27259</v>
      </c>
    </row>
    <row r="25" spans="1:25" ht="12.75">
      <c r="A25" s="50">
        <v>12</v>
      </c>
      <c r="B25" s="4">
        <f>'WEEKLY COMPETITIVE REPORT'!B25</f>
        <v>10</v>
      </c>
      <c r="C25" s="4" t="str">
        <f>'WEEKLY COMPETITIVE REPORT'!C25</f>
        <v>TURBO 3D</v>
      </c>
      <c r="D25" s="4" t="str">
        <f>'WEEKLY COMPETITIVE REPORT'!D25</f>
        <v>TURBO 3D</v>
      </c>
      <c r="E25" s="4" t="str">
        <f>'WEEKLY COMPETITIVE REPORT'!E25</f>
        <v>IND</v>
      </c>
      <c r="F25" s="4" t="str">
        <f>'WEEKLY COMPETITIVE REPORT'!F25</f>
        <v>Blitz</v>
      </c>
      <c r="G25" s="37">
        <f>'WEEKLY COMPETITIVE REPORT'!G25</f>
        <v>10</v>
      </c>
      <c r="H25" s="37">
        <f>'WEEKLY COMPETITIVE REPORT'!H25</f>
        <v>20</v>
      </c>
      <c r="I25" s="14">
        <f>'WEEKLY COMPETITIVE REPORT'!I25/Y4</f>
        <v>5527.229044313935</v>
      </c>
      <c r="J25" s="14">
        <f>'WEEKLY COMPETITIVE REPORT'!J25/Y4</f>
        <v>2447.9444741057127</v>
      </c>
      <c r="K25" s="22">
        <f>'WEEKLY COMPETITIVE REPORT'!K25</f>
        <v>776</v>
      </c>
      <c r="L25" s="22">
        <f>'WEEKLY COMPETITIVE REPORT'!L25</f>
        <v>340</v>
      </c>
      <c r="M25" s="64">
        <f>'WEEKLY COMPETITIVE REPORT'!M25</f>
        <v>125.79062159214831</v>
      </c>
      <c r="N25" s="14">
        <f t="shared" si="3"/>
        <v>276.3614522156968</v>
      </c>
      <c r="O25" s="37">
        <f>'WEEKLY COMPETITIVE REPORT'!O25</f>
        <v>20</v>
      </c>
      <c r="P25" s="14">
        <f>'WEEKLY COMPETITIVE REPORT'!P25/Y4</f>
        <v>7649.492792311799</v>
      </c>
      <c r="Q25" s="14">
        <f>'WEEKLY COMPETITIVE REPORT'!Q25/Y4</f>
        <v>7087.56006406834</v>
      </c>
      <c r="R25" s="22">
        <f>'WEEKLY COMPETITIVE REPORT'!R25</f>
        <v>1082</v>
      </c>
      <c r="S25" s="22">
        <f>'WEEKLY COMPETITIVE REPORT'!S25</f>
        <v>1163</v>
      </c>
      <c r="T25" s="64">
        <f>'WEEKLY COMPETITIVE REPORT'!T25</f>
        <v>7.928436911487765</v>
      </c>
      <c r="U25" s="14">
        <f>'WEEKLY COMPETITIVE REPORT'!U25/Y4</f>
        <v>209111.0517885745</v>
      </c>
      <c r="V25" s="14">
        <f t="shared" si="4"/>
        <v>382.47463961559</v>
      </c>
      <c r="W25" s="25">
        <f t="shared" si="5"/>
        <v>216760.5445808863</v>
      </c>
      <c r="X25" s="22">
        <f>'WEEKLY COMPETITIVE REPORT'!X25</f>
        <v>30822</v>
      </c>
      <c r="Y25" s="56">
        <f>'WEEKLY COMPETITIVE REPORT'!Y25</f>
        <v>31904</v>
      </c>
    </row>
    <row r="26" spans="1:25" ht="12.75" customHeight="1">
      <c r="A26" s="50">
        <v>13</v>
      </c>
      <c r="B26" s="4">
        <f>'WEEKLY COMPETITIVE REPORT'!B26</f>
        <v>11</v>
      </c>
      <c r="C26" s="4" t="str">
        <f>'WEEKLY COMPETITIVE REPORT'!C26</f>
        <v>PLANES 3D</v>
      </c>
      <c r="D26" s="4" t="str">
        <f>'WEEKLY COMPETITIVE REPORT'!D26</f>
        <v>AVIONI 3D</v>
      </c>
      <c r="E26" s="4" t="str">
        <f>'WEEKLY COMPETITIVE REPORT'!E26</f>
        <v>BVI</v>
      </c>
      <c r="F26" s="4" t="str">
        <f>'WEEKLY COMPETITIVE REPORT'!F26</f>
        <v>CENEX</v>
      </c>
      <c r="G26" s="37">
        <f>'WEEKLY COMPETITIVE REPORT'!G26</f>
        <v>7</v>
      </c>
      <c r="H26" s="37">
        <f>'WEEKLY COMPETITIVE REPORT'!H26</f>
        <v>21</v>
      </c>
      <c r="I26" s="14">
        <f>'WEEKLY COMPETITIVE REPORT'!I26/Y4</f>
        <v>5052.055525894288</v>
      </c>
      <c r="J26" s="14">
        <f>'WEEKLY COMPETITIVE REPORT'!J26/Y4</f>
        <v>2674.853176721837</v>
      </c>
      <c r="K26" s="22">
        <f>'WEEKLY COMPETITIVE REPORT'!K26</f>
        <v>763</v>
      </c>
      <c r="L26" s="22">
        <f>'WEEKLY COMPETITIVE REPORT'!L26</f>
        <v>397</v>
      </c>
      <c r="M26" s="64">
        <f>'WEEKLY COMPETITIVE REPORT'!M26</f>
        <v>88.87225548902197</v>
      </c>
      <c r="N26" s="14">
        <f t="shared" si="3"/>
        <v>240.57407266163275</v>
      </c>
      <c r="O26" s="37">
        <f>'WEEKLY COMPETITIVE REPORT'!O26</f>
        <v>21</v>
      </c>
      <c r="P26" s="14">
        <f>'WEEKLY COMPETITIVE REPORT'!P26/Y4</f>
        <v>6703.150026695142</v>
      </c>
      <c r="Q26" s="14">
        <f>'WEEKLY COMPETITIVE REPORT'!Q26/Y4</f>
        <v>6420.181526962093</v>
      </c>
      <c r="R26" s="22">
        <f>'WEEKLY COMPETITIVE REPORT'!R26</f>
        <v>1013</v>
      </c>
      <c r="S26" s="22">
        <f>'WEEKLY COMPETITIVE REPORT'!S26</f>
        <v>1050</v>
      </c>
      <c r="T26" s="64">
        <f>'WEEKLY COMPETITIVE REPORT'!T26</f>
        <v>4.4074844074843895</v>
      </c>
      <c r="U26" s="14">
        <f>'WEEKLY COMPETITIVE REPORT'!U26/Y4</f>
        <v>131346.76988788042</v>
      </c>
      <c r="V26" s="14">
        <f t="shared" si="4"/>
        <v>319.1976203188163</v>
      </c>
      <c r="W26" s="25">
        <f t="shared" si="5"/>
        <v>138049.91991457556</v>
      </c>
      <c r="X26" s="22">
        <f>'WEEKLY COMPETITIVE REPORT'!X26</f>
        <v>20278</v>
      </c>
      <c r="Y26" s="56">
        <f>'WEEKLY COMPETITIVE REPORT'!Y26</f>
        <v>21291</v>
      </c>
    </row>
    <row r="27" spans="1:25" ht="12.75" customHeight="1">
      <c r="A27" s="50">
        <v>14</v>
      </c>
      <c r="B27" s="4">
        <f>'WEEKLY COMPETITIVE REPORT'!B27</f>
        <v>12</v>
      </c>
      <c r="C27" s="4" t="str">
        <f>'WEEKLY COMPETITIVE REPORT'!C27</f>
        <v>BLUE JASMINE</v>
      </c>
      <c r="D27" s="4" t="str">
        <f>'WEEKLY COMPETITIVE REPORT'!D27</f>
        <v>OTOŽNA JASMINE</v>
      </c>
      <c r="E27" s="4" t="str">
        <f>'WEEKLY COMPETITIVE REPORT'!E27</f>
        <v>IND</v>
      </c>
      <c r="F27" s="4" t="str">
        <f>'WEEKLY COMPETITIVE REPORT'!F27</f>
        <v>Cinemania</v>
      </c>
      <c r="G27" s="37">
        <f>'WEEKLY COMPETITIVE REPORT'!G27</f>
        <v>3</v>
      </c>
      <c r="H27" s="37">
        <f>'WEEKLY COMPETITIVE REPORT'!H27</f>
        <v>1</v>
      </c>
      <c r="I27" s="14">
        <f>'WEEKLY COMPETITIVE REPORT'!I27/Y4</f>
        <v>3559.79711692472</v>
      </c>
      <c r="J27" s="14">
        <f>'WEEKLY COMPETITIVE REPORT'!J27/Y17</f>
        <v>0.13375346015666412</v>
      </c>
      <c r="K27" s="22">
        <f>'WEEKLY COMPETITIVE REPORT'!K27</f>
        <v>460</v>
      </c>
      <c r="L27" s="22">
        <f>'WEEKLY COMPETITIVE REPORT'!L27</f>
        <v>399</v>
      </c>
      <c r="M27" s="64">
        <f>'WEEKLY COMPETITIVE REPORT'!M27</f>
        <v>17.43725231175695</v>
      </c>
      <c r="N27" s="14">
        <f t="shared" si="3"/>
        <v>3559.79711692472</v>
      </c>
      <c r="O27" s="37">
        <f>'WEEKLY COMPETITIVE REPORT'!O27</f>
        <v>1</v>
      </c>
      <c r="P27" s="14">
        <f>'WEEKLY COMPETITIVE REPORT'!P27/Y4</f>
        <v>5724.773091297384</v>
      </c>
      <c r="Q27" s="14">
        <f>'WEEKLY COMPETITIVE REPORT'!Q27/Y17</f>
        <v>0.2572589669591849</v>
      </c>
      <c r="R27" s="22">
        <f>'WEEKLY COMPETITIVE REPORT'!R27</f>
        <v>762</v>
      </c>
      <c r="S27" s="22">
        <f>'WEEKLY COMPETITIVE REPORT'!S27</f>
        <v>796</v>
      </c>
      <c r="T27" s="64">
        <f>'WEEKLY COMPETITIVE REPORT'!T27</f>
        <v>-1.8086080586080584</v>
      </c>
      <c r="U27" s="14">
        <f>'WEEKLY COMPETITIVE REPORT'!U27/Y17</f>
        <v>0.4614523823546734</v>
      </c>
      <c r="V27" s="14">
        <f t="shared" si="4"/>
        <v>5724.773091297384</v>
      </c>
      <c r="W27" s="25">
        <f t="shared" si="5"/>
        <v>5725.234543679739</v>
      </c>
      <c r="X27" s="22">
        <f>'WEEKLY COMPETITIVE REPORT'!X27</f>
        <v>1433</v>
      </c>
      <c r="Y27" s="56">
        <f>'WEEKLY COMPETITIVE REPORT'!Y27</f>
        <v>2195</v>
      </c>
    </row>
    <row r="28" spans="1:25" ht="12.75">
      <c r="A28" s="50">
        <v>15</v>
      </c>
      <c r="B28" s="4">
        <f>'WEEKLY COMPETITIVE REPORT'!B28</f>
        <v>13</v>
      </c>
      <c r="C28" s="4" t="str">
        <f>'WEEKLY COMPETITIVE REPORT'!C28</f>
        <v>THE SMURFS 2 3D</v>
      </c>
      <c r="D28" s="4" t="str">
        <f>'WEEKLY COMPETITIVE REPORT'!D28</f>
        <v>SMRKCI 2 3D</v>
      </c>
      <c r="E28" s="4" t="str">
        <f>'WEEKLY COMPETITIVE REPORT'!E28</f>
        <v>SONY</v>
      </c>
      <c r="F28" s="4" t="str">
        <f>'WEEKLY COMPETITIVE REPORT'!F28</f>
        <v>CF</v>
      </c>
      <c r="G28" s="37">
        <f>'WEEKLY COMPETITIVE REPORT'!G28</f>
        <v>14</v>
      </c>
      <c r="H28" s="37">
        <f>'WEEKLY COMPETITIVE REPORT'!H28</f>
        <v>21</v>
      </c>
      <c r="I28" s="14">
        <f>'WEEKLY COMPETITIVE REPORT'!I28/Y4</f>
        <v>3130.005339028297</v>
      </c>
      <c r="J28" s="14">
        <f>'WEEKLY COMPETITIVE REPORT'!J28/Y17</f>
        <v>0.07055774780611343</v>
      </c>
      <c r="K28" s="22">
        <f>'WEEKLY COMPETITIVE REPORT'!K28</f>
        <v>453</v>
      </c>
      <c r="L28" s="22">
        <f>'WEEKLY COMPETITIVE REPORT'!L28</f>
        <v>214</v>
      </c>
      <c r="M28" s="64">
        <f>'WEEKLY COMPETITIVE REPORT'!M28</f>
        <v>95.74290484140232</v>
      </c>
      <c r="N28" s="14">
        <f t="shared" si="3"/>
        <v>149.04787328706175</v>
      </c>
      <c r="O28" s="37">
        <f>'WEEKLY COMPETITIVE REPORT'!O28</f>
        <v>21</v>
      </c>
      <c r="P28" s="14">
        <f>'WEEKLY COMPETITIVE REPORT'!P28/Y4</f>
        <v>4648.9588894821145</v>
      </c>
      <c r="Q28" s="14">
        <f>'WEEKLY COMPETITIVE REPORT'!Q28/Y17</f>
        <v>0.20725602214500266</v>
      </c>
      <c r="R28" s="22">
        <f>'WEEKLY COMPETITIVE REPORT'!R28</f>
        <v>714</v>
      </c>
      <c r="S28" s="22">
        <f>'WEEKLY COMPETITIVE REPORT'!S28</f>
        <v>729</v>
      </c>
      <c r="T28" s="64">
        <f>'WEEKLY COMPETITIVE REPORT'!T28</f>
        <v>-1.0230179028132937</v>
      </c>
      <c r="U28" s="14">
        <f>'WEEKLY COMPETITIVE REPORT'!U28/Y17</f>
        <v>34.066258319100065</v>
      </c>
      <c r="V28" s="14">
        <f t="shared" si="4"/>
        <v>221.37899473724354</v>
      </c>
      <c r="W28" s="25">
        <f t="shared" si="5"/>
        <v>4683.025147801214</v>
      </c>
      <c r="X28" s="22">
        <f>'WEEKLY COMPETITIVE REPORT'!W29</f>
        <v>142094</v>
      </c>
      <c r="Y28" s="56">
        <f>'WEEKLY COMPETITIVE REPORT'!X29</f>
        <v>27793</v>
      </c>
    </row>
    <row r="29" spans="1:25" ht="12.75">
      <c r="A29" s="50">
        <v>16</v>
      </c>
      <c r="B29" s="4">
        <f>'WEEKLY COMPETITIVE REPORT'!B29</f>
        <v>9</v>
      </c>
      <c r="C29" s="4" t="str">
        <f>'WEEKLY COMPETITIVE REPORT'!C29</f>
        <v>WE'RE THE MILLERS</v>
      </c>
      <c r="D29" s="4" t="str">
        <f>'WEEKLY COMPETITIVE REPORT'!D29</f>
        <v>MI SMO MILLERJEVI</v>
      </c>
      <c r="E29" s="4" t="str">
        <f>'WEEKLY COMPETITIVE REPORT'!E29</f>
        <v>WB</v>
      </c>
      <c r="F29" s="4" t="str">
        <f>'WEEKLY COMPETITIVE REPORT'!F29</f>
        <v>Blitz</v>
      </c>
      <c r="G29" s="37">
        <f>'WEEKLY COMPETITIVE REPORT'!G29</f>
        <v>11</v>
      </c>
      <c r="H29" s="37">
        <f>'WEEKLY COMPETITIVE REPORT'!H29</f>
        <v>10</v>
      </c>
      <c r="I29" s="14">
        <f>'WEEKLY COMPETITIVE REPORT'!I29/Y4</f>
        <v>2856.380138814736</v>
      </c>
      <c r="J29" s="14">
        <f>'WEEKLY COMPETITIVE REPORT'!J29/Y17</f>
        <v>0.16732434183403028</v>
      </c>
      <c r="K29" s="22">
        <f>'WEEKLY COMPETITIVE REPORT'!K29</f>
        <v>405</v>
      </c>
      <c r="L29" s="22">
        <f>'WEEKLY COMPETITIVE REPORT'!L29</f>
        <v>521</v>
      </c>
      <c r="M29" s="64">
        <f>'WEEKLY COMPETITIVE REPORT'!M29</f>
        <v>-24.6744104188666</v>
      </c>
      <c r="N29" s="14">
        <f t="shared" si="3"/>
        <v>285.63801388147357</v>
      </c>
      <c r="O29" s="37">
        <f>'WEEKLY COMPETITIVE REPORT'!O29</f>
        <v>10</v>
      </c>
      <c r="P29" s="14">
        <f>'WEEKLY COMPETITIVE REPORT'!P29/Y4</f>
        <v>4065.670048051255</v>
      </c>
      <c r="Q29" s="14">
        <f>'WEEKLY COMPETITIVE REPORT'!Q29/Y17</f>
        <v>0.33859473467224216</v>
      </c>
      <c r="R29" s="22">
        <f>'WEEKLY COMPETITIVE REPORT'!R29</f>
        <v>604</v>
      </c>
      <c r="S29" s="22">
        <f>'WEEKLY COMPETITIVE REPORT'!S29</f>
        <v>1179</v>
      </c>
      <c r="T29" s="64">
        <f>'WEEKLY COMPETITIVE REPORT'!T29</f>
        <v>-47.016872499565146</v>
      </c>
      <c r="U29" s="14" t="e">
        <f>'WEEKLY COMPETITIVE REPORT'!#REF!/Y4</f>
        <v>#REF!</v>
      </c>
      <c r="V29" s="14">
        <f t="shared" si="4"/>
        <v>406.5670048051255</v>
      </c>
      <c r="W29" s="25" t="e">
        <f t="shared" si="5"/>
        <v>#REF!</v>
      </c>
      <c r="X29" s="22" t="e">
        <f>'WEEKLY COMPETITIVE REPORT'!#REF!</f>
        <v>#REF!</v>
      </c>
      <c r="Y29" s="56">
        <f>'WEEKLY COMPETITIVE REPORT'!Y29</f>
        <v>28397</v>
      </c>
    </row>
    <row r="30" spans="1:25" ht="12.75">
      <c r="A30" s="51">
        <v>17</v>
      </c>
      <c r="B30" s="4" t="str">
        <f>'WEEKLY COMPETITIVE REPORT'!B30</f>
        <v>New</v>
      </c>
      <c r="C30" s="4" t="str">
        <f>'WEEKLY COMPETITIVE REPORT'!C30</f>
        <v>YOU'RE NEXT</v>
      </c>
      <c r="D30" s="4" t="str">
        <f>'WEEKLY COMPETITIVE REPORT'!D30</f>
        <v>NASLEDNI STE VI</v>
      </c>
      <c r="E30" s="4" t="str">
        <f>'WEEKLY COMPETITIVE REPORT'!E30</f>
        <v>IND</v>
      </c>
      <c r="F30" s="4" t="str">
        <f>'WEEKLY COMPETITIVE REPORT'!F30</f>
        <v>Cinemania</v>
      </c>
      <c r="G30" s="37">
        <f>'WEEKLY COMPETITIVE REPORT'!G30</f>
        <v>1</v>
      </c>
      <c r="H30" s="37">
        <f>'WEEKLY COMPETITIVE REPORT'!H30</f>
        <v>1</v>
      </c>
      <c r="I30" s="14">
        <f>'WEEKLY COMPETITIVE REPORT'!I30/Y4</f>
        <v>1828.617191671116</v>
      </c>
      <c r="J30" s="14">
        <f>'WEEKLY COMPETITIVE REPORT'!J30/Y17</f>
        <v>0</v>
      </c>
      <c r="K30" s="22">
        <f>'WEEKLY COMPETITIVE REPORT'!K30</f>
        <v>229</v>
      </c>
      <c r="L30" s="22">
        <f>'WEEKLY COMPETITIVE REPORT'!L30</f>
        <v>0</v>
      </c>
      <c r="M30" s="64">
        <f>'WEEKLY COMPETITIVE REPORT'!M30</f>
        <v>0</v>
      </c>
      <c r="N30" s="14">
        <f t="shared" si="3"/>
        <v>1828.617191671116</v>
      </c>
      <c r="O30" s="37">
        <f>'WEEKLY COMPETITIVE REPORT'!O30</f>
        <v>1</v>
      </c>
      <c r="P30" s="14">
        <f>'WEEKLY COMPETITIVE REPORT'!P30/Y4</f>
        <v>3270.1548318206087</v>
      </c>
      <c r="Q30" s="14">
        <f>'WEEKLY COMPETITIVE REPORT'!Q30/Y17</f>
        <v>0</v>
      </c>
      <c r="R30" s="22">
        <f>'WEEKLY COMPETITIVE REPORT'!R30</f>
        <v>423</v>
      </c>
      <c r="S30" s="22">
        <f>'WEEKLY COMPETITIVE REPORT'!S30</f>
        <v>0</v>
      </c>
      <c r="T30" s="64">
        <f>'WEEKLY COMPETITIVE REPORT'!T30</f>
        <v>0</v>
      </c>
      <c r="U30" s="14">
        <f>'WEEKLY COMPETITIVE REPORT'!U30/Y4</f>
        <v>389.7490656700481</v>
      </c>
      <c r="V30" s="14">
        <f t="shared" si="4"/>
        <v>3270.1548318206087</v>
      </c>
      <c r="W30" s="25">
        <f t="shared" si="5"/>
        <v>3659.9038974906566</v>
      </c>
      <c r="X30" s="22">
        <f>'WEEKLY COMPETITIVE REPORT'!X30</f>
        <v>51</v>
      </c>
      <c r="Y30" s="56">
        <f>'WEEKLY COMPETITIVE REPORT'!Y30</f>
        <v>474</v>
      </c>
    </row>
    <row r="31" spans="1:25" ht="12.75">
      <c r="A31" s="50">
        <v>18</v>
      </c>
      <c r="B31" s="4">
        <f>'WEEKLY COMPETITIVE REPORT'!B31</f>
        <v>14</v>
      </c>
      <c r="C31" s="4" t="str">
        <f>'WEEKLY COMPETITIVE REPORT'!C31</f>
        <v>MALAVITA</v>
      </c>
      <c r="D31" s="4" t="str">
        <f>'WEEKLY COMPETITIVE REPORT'!D31</f>
        <v>MALAVITA</v>
      </c>
      <c r="E31" s="4" t="str">
        <f>'WEEKLY COMPETITIVE REPORT'!E31</f>
        <v>IND</v>
      </c>
      <c r="F31" s="4" t="str">
        <f>'WEEKLY COMPETITIVE REPORT'!F31</f>
        <v>CF</v>
      </c>
      <c r="G31" s="37">
        <f>'WEEKLY COMPETITIVE REPORT'!G31</f>
        <v>4</v>
      </c>
      <c r="H31" s="37">
        <f>'WEEKLY COMPETITIVE REPORT'!H31</f>
        <v>9</v>
      </c>
      <c r="I31" s="14">
        <f>'WEEKLY COMPETITIVE REPORT'!I31/Y4</f>
        <v>694.0736785904966</v>
      </c>
      <c r="J31" s="14">
        <f>'WEEKLY COMPETITIVE REPORT'!J31/Y17</f>
        <v>0.09747334943165087</v>
      </c>
      <c r="K31" s="22">
        <f>'WEEKLY COMPETITIVE REPORT'!K31</f>
        <v>90</v>
      </c>
      <c r="L31" s="22">
        <f>'WEEKLY COMPETITIVE REPORT'!L31</f>
        <v>286</v>
      </c>
      <c r="M31" s="64">
        <f>'WEEKLY COMPETITIVE REPORT'!M31</f>
        <v>-68.58006042296073</v>
      </c>
      <c r="N31" s="14">
        <f t="shared" si="3"/>
        <v>77.11929762116628</v>
      </c>
      <c r="O31" s="37">
        <f>'WEEKLY COMPETITIVE REPORT'!O31</f>
        <v>9</v>
      </c>
      <c r="P31" s="14">
        <f>'WEEKLY COMPETITIVE REPORT'!P31/Y4</f>
        <v>974.3726641751201</v>
      </c>
      <c r="Q31" s="14">
        <f>'WEEKLY COMPETITIVE REPORT'!Q31/Y17</f>
        <v>0.16932681547794334</v>
      </c>
      <c r="R31" s="22">
        <f>'WEEKLY COMPETITIVE REPORT'!R31</f>
        <v>127</v>
      </c>
      <c r="S31" s="22">
        <f>'WEEKLY COMPETITIVE REPORT'!S31</f>
        <v>587</v>
      </c>
      <c r="T31" s="64">
        <f>'WEEKLY COMPETITIVE REPORT'!T31</f>
        <v>-74.6086956521739</v>
      </c>
      <c r="U31" s="14">
        <f>'WEEKLY COMPETITIVE REPORT'!U31/Y4</f>
        <v>24359.316604378004</v>
      </c>
      <c r="V31" s="14">
        <f t="shared" si="4"/>
        <v>108.26362935279113</v>
      </c>
      <c r="W31" s="25">
        <f t="shared" si="5"/>
        <v>25333.689268553124</v>
      </c>
      <c r="X31" s="22">
        <f>'WEEKLY COMPETITIVE REPORT'!X31</f>
        <v>3588</v>
      </c>
      <c r="Y31" s="56">
        <f>'WEEKLY COMPETITIVE REPORT'!Y31</f>
        <v>3715</v>
      </c>
    </row>
    <row r="32" spans="1:25" ht="12.75">
      <c r="A32" s="50">
        <v>19</v>
      </c>
      <c r="B32" s="4">
        <f>'WEEKLY COMPETITIVE REPORT'!B32</f>
        <v>0</v>
      </c>
      <c r="C32" s="4">
        <f>'WEEKLY COMPETITIVE REPORT'!C32</f>
        <v>0</v>
      </c>
      <c r="D32" s="4">
        <f>'WEEKLY COMPETITIVE REPORT'!D32</f>
        <v>0</v>
      </c>
      <c r="E32" s="4">
        <f>'WEEKLY COMPETITIVE REPORT'!E32</f>
        <v>0</v>
      </c>
      <c r="F32" s="4">
        <f>'WEEKLY COMPETITIVE REPORT'!F32</f>
        <v>0</v>
      </c>
      <c r="G32" s="37">
        <f>'WEEKLY COMPETITIVE REPORT'!G32</f>
        <v>0</v>
      </c>
      <c r="H32" s="37">
        <f>'WEEKLY COMPETITIVE REPORT'!H32</f>
        <v>0</v>
      </c>
      <c r="I32" s="14">
        <f>'WEEKLY COMPETITIVE REPORT'!I32/Y4</f>
        <v>0</v>
      </c>
      <c r="J32" s="14">
        <f>'WEEKLY COMPETITIVE REPORT'!J32/Y17</f>
        <v>0</v>
      </c>
      <c r="K32" s="22">
        <f>'WEEKLY COMPETITIVE REPORT'!K32</f>
        <v>0</v>
      </c>
      <c r="L32" s="22">
        <f>'WEEKLY COMPETITIVE REPORT'!L32</f>
        <v>0</v>
      </c>
      <c r="M32" s="64">
        <f>'WEEKLY COMPETITIVE REPORT'!M32</f>
        <v>0</v>
      </c>
      <c r="N32" s="14" t="e">
        <f t="shared" si="3"/>
        <v>#DIV/0!</v>
      </c>
      <c r="O32" s="37">
        <f>'WEEKLY COMPETITIVE REPORT'!O32</f>
        <v>0</v>
      </c>
      <c r="P32" s="14">
        <f>'WEEKLY COMPETITIVE REPORT'!P32/Y4</f>
        <v>0</v>
      </c>
      <c r="Q32" s="14">
        <f>'WEEKLY COMPETITIVE REPORT'!Q32/Y17</f>
        <v>0</v>
      </c>
      <c r="R32" s="22">
        <f>'WEEKLY COMPETITIVE REPORT'!R32</f>
        <v>0</v>
      </c>
      <c r="S32" s="22">
        <f>'WEEKLY COMPETITIVE REPORT'!S32</f>
        <v>0</v>
      </c>
      <c r="T32" s="64">
        <f>'WEEKLY COMPETITIVE REPORT'!T32</f>
        <v>0</v>
      </c>
      <c r="U32" s="14">
        <f>'WEEKLY COMPETITIVE REPORT'!U32/Y4</f>
        <v>0</v>
      </c>
      <c r="V32" s="14" t="e">
        <f t="shared" si="4"/>
        <v>#DIV/0!</v>
      </c>
      <c r="W32" s="25">
        <f t="shared" si="5"/>
        <v>0</v>
      </c>
      <c r="X32" s="22">
        <f>'WEEKLY COMPETITIVE REPORT'!X32</f>
        <v>0</v>
      </c>
      <c r="Y32" s="56">
        <f>'WEEKLY COMPETITIVE REPORT'!Y32</f>
        <v>0</v>
      </c>
    </row>
    <row r="33" spans="1:25" ht="13.5" thickBot="1">
      <c r="A33" s="50">
        <v>20</v>
      </c>
      <c r="B33" s="4">
        <f>'WEEKLY COMPETITIVE REPORT'!B33</f>
        <v>0</v>
      </c>
      <c r="C33" s="4">
        <f>'WEEKLY COMPETITIVE REPORT'!C33</f>
        <v>0</v>
      </c>
      <c r="D33" s="4">
        <f>'WEEKLY COMPETITIVE REPORT'!D33</f>
        <v>0</v>
      </c>
      <c r="E33" s="4">
        <f>'WEEKLY COMPETITIVE REPORT'!E33</f>
        <v>0</v>
      </c>
      <c r="F33" s="4">
        <f>'WEEKLY COMPETITIVE REPORT'!F33</f>
        <v>0</v>
      </c>
      <c r="G33" s="37">
        <f>'WEEKLY COMPETITIVE REPORT'!G33</f>
        <v>0</v>
      </c>
      <c r="H33" s="37">
        <f>'WEEKLY COMPETITIVE REPORT'!H33</f>
        <v>0</v>
      </c>
      <c r="I33" s="14">
        <f>'WEEKLY COMPETITIVE REPORT'!I33/Y4</f>
        <v>0</v>
      </c>
      <c r="J33" s="14">
        <f>'WEEKLY COMPETITIVE REPORT'!J33/Y17</f>
        <v>0</v>
      </c>
      <c r="K33" s="22">
        <f>'WEEKLY COMPETITIVE REPORT'!K33</f>
        <v>0</v>
      </c>
      <c r="L33" s="22">
        <f>'WEEKLY COMPETITIVE REPORT'!L33</f>
        <v>0</v>
      </c>
      <c r="M33" s="64">
        <f>'WEEKLY COMPETITIVE REPORT'!M33</f>
        <v>0</v>
      </c>
      <c r="N33" s="14" t="e">
        <f t="shared" si="3"/>
        <v>#DIV/0!</v>
      </c>
      <c r="O33" s="37">
        <f>'WEEKLY COMPETITIVE REPORT'!O33</f>
        <v>0</v>
      </c>
      <c r="P33" s="14">
        <f>'WEEKLY COMPETITIVE REPORT'!P33/Y4</f>
        <v>0</v>
      </c>
      <c r="Q33" s="14">
        <f>'WEEKLY COMPETITIVE REPORT'!Q33/Y17</f>
        <v>0</v>
      </c>
      <c r="R33" s="22">
        <f>'WEEKLY COMPETITIVE REPORT'!R33</f>
        <v>0</v>
      </c>
      <c r="S33" s="22">
        <f>'WEEKLY COMPETITIVE REPORT'!S33</f>
        <v>0</v>
      </c>
      <c r="T33" s="64">
        <f>'WEEKLY COMPETITIVE REPORT'!T33</f>
        <v>0</v>
      </c>
      <c r="U33" s="14">
        <f>'WEEKLY COMPETITIVE REPORT'!U33/Y4</f>
        <v>0</v>
      </c>
      <c r="V33" s="14" t="e">
        <f t="shared" si="4"/>
        <v>#DIV/0!</v>
      </c>
      <c r="W33" s="25">
        <f t="shared" si="5"/>
        <v>0</v>
      </c>
      <c r="X33" s="22">
        <f>'WEEKLY COMPETITIVE REPORT'!X33</f>
        <v>0</v>
      </c>
      <c r="Y33" s="56">
        <f>'WEEKLY COMPETITIVE REPORT'!Y33</f>
        <v>0</v>
      </c>
    </row>
    <row r="34" spans="1:25" s="36" customFormat="1" ht="12.75" thickBot="1">
      <c r="A34" s="33"/>
      <c r="B34" s="34"/>
      <c r="C34" s="57" t="str">
        <f>'WEEKLY COMPETITIVE REPORT'!C34</f>
        <v>T O T A L</v>
      </c>
      <c r="D34" s="57"/>
      <c r="E34" s="57">
        <f>'WEEKLY COMPETITIVE REPORT'!E34</f>
        <v>0</v>
      </c>
      <c r="F34" s="57">
        <f>'WEEKLY COMPETITIVE REPORT'!F34</f>
        <v>0</v>
      </c>
      <c r="G34" s="58">
        <f>'WEEKLY COMPETITIVE REPORT'!G34</f>
        <v>0</v>
      </c>
      <c r="H34" s="40">
        <f>'WEEKLY COMPETITIVE REPORT'!H34</f>
        <v>219</v>
      </c>
      <c r="I34" s="32">
        <f>SUM(I14:I33)</f>
        <v>275796.84997330484</v>
      </c>
      <c r="J34" s="31">
        <f>SUM(J14:J33)</f>
        <v>160813.33616709462</v>
      </c>
      <c r="K34" s="31">
        <f>SUM(K14:K33)</f>
        <v>36378</v>
      </c>
      <c r="L34" s="31">
        <f>SUM(L14:L33)</f>
        <v>22984</v>
      </c>
      <c r="M34" s="64">
        <f>'WEEKLY COMPETITIVE REPORT'!M34</f>
        <v>-11.296041899201512</v>
      </c>
      <c r="N34" s="32">
        <f>I34/H34</f>
        <v>1259.3463469100677</v>
      </c>
      <c r="O34" s="40">
        <f>'WEEKLY COMPETITIVE REPORT'!O34</f>
        <v>219</v>
      </c>
      <c r="P34" s="31">
        <f>SUM(P14:P33)</f>
        <v>408339.5621996797</v>
      </c>
      <c r="Q34" s="31">
        <f>SUM(Q14:Q33)</f>
        <v>338471.34082949173</v>
      </c>
      <c r="R34" s="31">
        <f>SUM(R14:R33)</f>
        <v>56027</v>
      </c>
      <c r="S34" s="31">
        <f>SUM(S14:S33)</f>
        <v>55163</v>
      </c>
      <c r="T34" s="65">
        <f>P34/Q34-100%</f>
        <v>0.2064228575422722</v>
      </c>
      <c r="U34" s="31" t="e">
        <f>SUM(U14:U33)</f>
        <v>#REF!</v>
      </c>
      <c r="V34" s="32">
        <f>P34/O34</f>
        <v>1864.5642109574417</v>
      </c>
      <c r="W34" s="31" t="e">
        <f>SUM(W14:W33)</f>
        <v>#REF!</v>
      </c>
      <c r="X34" s="31" t="e">
        <f>SUM(X14:X33)</f>
        <v>#REF!</v>
      </c>
      <c r="Y34" s="35">
        <f>SUM(Y14:Y33)</f>
        <v>329629</v>
      </c>
    </row>
    <row r="35" spans="9:12" ht="12.75">
      <c r="I35" s="23"/>
      <c r="J35" s="23"/>
      <c r="K35" s="23"/>
      <c r="L35" s="23"/>
    </row>
  </sheetData>
  <sheetProtection/>
  <printOptions/>
  <pageMargins left="0.5905511811023623" right="0.75" top="0.984251968503937" bottom="0.984251968503937" header="0.5118110236220472" footer="0.5118110236220472"/>
  <pageSetup fitToHeight="1" fitToWidth="1" horizontalDpi="600" verticalDpi="600" orientation="landscape" paperSize="9" scale="89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SLO WEEK TOP 10</dc:title>
  <dc:subject/>
  <dc:creator>JANKO CRETNIK</dc:creator>
  <cp:keywords/>
  <dc:description/>
  <cp:lastModifiedBy>CENEX 1</cp:lastModifiedBy>
  <cp:lastPrinted>2010-10-21T13:56:26Z</cp:lastPrinted>
  <dcterms:created xsi:type="dcterms:W3CDTF">1998-07-08T11:15:35Z</dcterms:created>
  <dcterms:modified xsi:type="dcterms:W3CDTF">2013-11-07T12:14:14Z</dcterms:modified>
  <cp:category/>
  <cp:version/>
  <cp:contentType/>
  <cp:contentStatus/>
</cp:coreProperties>
</file>