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5" yWindow="1515" windowWidth="22665" windowHeight="910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<sst xmlns="http://schemas.openxmlformats.org/spreadsheetml/2006/main" count="267" uniqueCount="99">
  <si>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</si>
  <si>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</si>
  <si>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</si>
  <si>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</si>
  <si>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</si>
  <si>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</si>
  <si>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</si>
  <si>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</si>
  <si>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</si>
  <si>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</si>
  <si>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</si>
  <si>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</si>
  <si>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</si>
  <si>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</si>
  <si>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</si>
  <si>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</si>
  <si>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</si>
  <si>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</si>
  <si>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</si>
  <si>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</si>
  <si>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</si>
  <si>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</si>
  <si>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</si>
  <si>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</si>
  <si>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</si>
  <si>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</si>
  <si>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</si>
  <si>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</si>
  <si>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</si>
  <si>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</si>
  <si>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</si>
  <si>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</si>
  <si>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</si>
  <si>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</si>
  <si>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</si>
  <si>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</si>
  <si>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</si>
  <si>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</si>
  <si>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</si>
  <si>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</si>
  <si>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</si>
  <si>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</si>
  <si>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</si>
  <si>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</si>
  <si>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</si>
  <si>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</si>
  <si>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</si>
  <si>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CF</t>
  </si>
  <si>
    <t>UNI</t>
  </si>
  <si>
    <t>New</t>
  </si>
  <si>
    <t>SONY</t>
  </si>
  <si>
    <t>THE SMURFS 2 3D</t>
  </si>
  <si>
    <t>Cinemania</t>
  </si>
  <si>
    <t>SMRKCI 2 3D</t>
  </si>
  <si>
    <t>DOMEST</t>
  </si>
  <si>
    <t>FIVIA</t>
  </si>
  <si>
    <t>WE'RE THE MILLERS</t>
  </si>
  <si>
    <t>MI SMO MILLERJEVI</t>
  </si>
  <si>
    <t>WB</t>
  </si>
  <si>
    <t>TURBO 3D</t>
  </si>
  <si>
    <t>CLASS ENEMY</t>
  </si>
  <si>
    <t>RAZREDNI SOVRAŽNIK</t>
  </si>
  <si>
    <t>BVI</t>
  </si>
  <si>
    <t>CENEX</t>
  </si>
  <si>
    <t>PLANES 3D</t>
  </si>
  <si>
    <t>AVIONI 3D</t>
  </si>
  <si>
    <t>DESPICABLE ME 2</t>
  </si>
  <si>
    <t>JAZ BARABA 2</t>
  </si>
  <si>
    <t>ČEFURJI RAUS!</t>
  </si>
  <si>
    <t>KZC</t>
  </si>
  <si>
    <t>CHEFURS RAUS!</t>
  </si>
  <si>
    <t>BLUE JASMINE</t>
  </si>
  <si>
    <t>OTOŽNA JASMINE</t>
  </si>
  <si>
    <t>ESCAPE PLAN</t>
  </si>
  <si>
    <t>GRAVITY</t>
  </si>
  <si>
    <t>GRAVITACIJA</t>
  </si>
  <si>
    <t>NAČRT ZA POBEG</t>
  </si>
  <si>
    <t>KHUMBA</t>
  </si>
  <si>
    <t>BAD GRANDPA</t>
  </si>
  <si>
    <t>NESRAMNI DEDI</t>
  </si>
  <si>
    <t>PAR</t>
  </si>
  <si>
    <t>CAPTAIN PHILLIPS</t>
  </si>
  <si>
    <t>KAPITAN PHILIPS</t>
  </si>
  <si>
    <t>THOR: THE DARK WORLD 3D</t>
  </si>
  <si>
    <t>THOR: SVET TEME 3D</t>
  </si>
  <si>
    <t>RUSH</t>
  </si>
  <si>
    <t>DIRKA ŽIVLJENJA</t>
  </si>
  <si>
    <t>CARRIE</t>
  </si>
  <si>
    <t>YOU'RE NEXT</t>
  </si>
  <si>
    <t>NASLEDNI STE VI</t>
  </si>
  <si>
    <t>07 - Nov</t>
  </si>
  <si>
    <t>08 - Nov</t>
  </si>
  <si>
    <t>10 - Nov</t>
  </si>
  <si>
    <t>13 - Nov</t>
  </si>
  <si>
    <t>GREMO MI PO SVOJE 2</t>
  </si>
  <si>
    <t>LAST VEGAS</t>
  </si>
  <si>
    <t>FIFTH ESTATE</t>
  </si>
  <si>
    <t>LEGENDE V VEGASU</t>
  </si>
  <si>
    <t>PETA VEJA OBLASTI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</si>
</sst>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  <numFmt numFmtId="20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M15" sqref="M15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8.574218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2" t="s">
        <v>1</v>
      </c>
      <c r="D4" s="93"/>
      <c r="E4" s="8"/>
      <c r="F4" s="8"/>
      <c r="G4" s="19" t="s">
        <v>2</v>
      </c>
      <c r="H4" s="20"/>
      <c r="I4" s="20"/>
      <c r="J4" s="20"/>
      <c r="K4" s="78" t="s">
        <v>91</v>
      </c>
      <c r="L4" s="20"/>
      <c r="M4" s="79" t="s">
        <v>92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0.7492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90</v>
      </c>
      <c r="L5" s="7"/>
      <c r="M5" s="80" t="s">
        <v>93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45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41592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49</v>
      </c>
      <c r="C14" s="4" t="s">
        <v>94</v>
      </c>
      <c r="D14" s="4" t="s">
        <v>94</v>
      </c>
      <c r="E14" s="15" t="s">
        <v>46</v>
      </c>
      <c r="F14" s="15" t="s">
        <v>52</v>
      </c>
      <c r="G14" s="37">
        <v>1</v>
      </c>
      <c r="H14" s="37">
        <v>24</v>
      </c>
      <c r="I14" s="14">
        <v>140549</v>
      </c>
      <c r="J14" s="14"/>
      <c r="K14" s="22">
        <v>27234</v>
      </c>
      <c r="L14" s="22"/>
      <c r="M14" s="64"/>
      <c r="N14" s="14">
        <f>I14/H14</f>
        <v>5856.208333333333</v>
      </c>
      <c r="O14" s="37">
        <v>24</v>
      </c>
      <c r="P14" s="22">
        <v>165973</v>
      </c>
      <c r="Q14" s="22"/>
      <c r="R14" s="22">
        <v>33559</v>
      </c>
      <c r="S14" s="22"/>
      <c r="T14" s="64"/>
      <c r="U14" s="74">
        <v>9093</v>
      </c>
      <c r="V14" s="14">
        <f>P14/O14</f>
        <v>6915.541666666667</v>
      </c>
      <c r="W14" s="74">
        <f>SUM(U14,P14)</f>
        <v>175066</v>
      </c>
      <c r="X14" s="74">
        <v>5132</v>
      </c>
      <c r="Y14" s="75">
        <f>SUM(X14,R14)</f>
        <v>38691</v>
      </c>
    </row>
    <row r="15" spans="1:25" ht="12.75">
      <c r="A15" s="72">
        <v>2</v>
      </c>
      <c r="B15" s="72">
        <v>2</v>
      </c>
      <c r="C15" s="89" t="s">
        <v>83</v>
      </c>
      <c r="D15" s="89" t="s">
        <v>84</v>
      </c>
      <c r="E15" s="15" t="s">
        <v>62</v>
      </c>
      <c r="F15" s="15" t="s">
        <v>63</v>
      </c>
      <c r="G15" s="37">
        <v>2</v>
      </c>
      <c r="H15" s="37">
        <v>17</v>
      </c>
      <c r="I15" s="14">
        <v>16372</v>
      </c>
      <c r="J15" s="14">
        <v>30394</v>
      </c>
      <c r="K15" s="14">
        <v>2954</v>
      </c>
      <c r="L15" s="14">
        <v>5226</v>
      </c>
      <c r="M15" s="64">
        <f>(I15/J15*100)-100</f>
        <v>-46.134105415542535</v>
      </c>
      <c r="N15" s="14">
        <f>I15/H15</f>
        <v>963.0588235294117</v>
      </c>
      <c r="O15" s="37">
        <v>17</v>
      </c>
      <c r="P15" s="14">
        <v>23337</v>
      </c>
      <c r="Q15" s="14">
        <v>47645</v>
      </c>
      <c r="R15" s="14">
        <v>4521</v>
      </c>
      <c r="S15" s="14">
        <v>8613</v>
      </c>
      <c r="T15" s="64">
        <f>(P15/Q15*100)-100</f>
        <v>-51.01899464791689</v>
      </c>
      <c r="U15" s="99">
        <v>51257</v>
      </c>
      <c r="V15" s="14">
        <f>P15/O15</f>
        <v>1372.764705882353</v>
      </c>
      <c r="W15" s="74">
        <f>SUM(U15,P15)</f>
        <v>74594</v>
      </c>
      <c r="X15" s="74">
        <v>9285</v>
      </c>
      <c r="Y15" s="75">
        <f>SUM(X15,R15)</f>
        <v>13806</v>
      </c>
    </row>
    <row r="16" spans="1:25" ht="12.75">
      <c r="A16" s="72">
        <v>3</v>
      </c>
      <c r="B16" s="72">
        <v>1</v>
      </c>
      <c r="C16" s="4" t="s">
        <v>78</v>
      </c>
      <c r="D16" s="4" t="s">
        <v>79</v>
      </c>
      <c r="E16" s="15" t="s">
        <v>80</v>
      </c>
      <c r="F16" s="15" t="s">
        <v>36</v>
      </c>
      <c r="G16" s="37">
        <v>3</v>
      </c>
      <c r="H16" s="37">
        <v>9</v>
      </c>
      <c r="I16" s="24">
        <v>18056</v>
      </c>
      <c r="J16" s="24">
        <v>36463</v>
      </c>
      <c r="K16" s="24">
        <v>3269</v>
      </c>
      <c r="L16" s="24">
        <v>6566</v>
      </c>
      <c r="M16" s="64">
        <f>(I16/J16*100)-100</f>
        <v>-50.48130982091435</v>
      </c>
      <c r="N16" s="14">
        <f>I16/H16</f>
        <v>2006.2222222222222</v>
      </c>
      <c r="O16" s="73">
        <v>9</v>
      </c>
      <c r="P16" s="14">
        <v>23033</v>
      </c>
      <c r="Q16" s="14">
        <v>52280</v>
      </c>
      <c r="R16" s="14">
        <v>4421</v>
      </c>
      <c r="S16" s="14">
        <v>9784</v>
      </c>
      <c r="T16" s="64">
        <f>(P16/Q16*100)-100</f>
        <v>-55.94299923488906</v>
      </c>
      <c r="U16" s="74">
        <v>122978</v>
      </c>
      <c r="V16" s="14">
        <f>P16/O16</f>
        <v>2559.222222222222</v>
      </c>
      <c r="W16" s="74">
        <f>SUM(U16,P16)</f>
        <v>146011</v>
      </c>
      <c r="X16" s="74">
        <v>24396</v>
      </c>
      <c r="Y16" s="75">
        <f>SUM(X16,R16)</f>
        <v>28817</v>
      </c>
    </row>
    <row r="17" spans="1:25" ht="12.75">
      <c r="A17" s="72">
        <v>4</v>
      </c>
      <c r="B17" s="72" t="s">
        <v>49</v>
      </c>
      <c r="C17" s="4" t="s">
        <v>95</v>
      </c>
      <c r="D17" s="4" t="s">
        <v>97</v>
      </c>
      <c r="E17" s="15" t="s">
        <v>46</v>
      </c>
      <c r="F17" s="15" t="s">
        <v>42</v>
      </c>
      <c r="G17" s="37">
        <v>1</v>
      </c>
      <c r="H17" s="37">
        <v>8</v>
      </c>
      <c r="I17" s="24">
        <v>16332</v>
      </c>
      <c r="J17" s="24"/>
      <c r="K17" s="91">
        <v>2847</v>
      </c>
      <c r="L17" s="91"/>
      <c r="M17" s="64"/>
      <c r="N17" s="14">
        <f>I17/H17</f>
        <v>2041.5</v>
      </c>
      <c r="O17" s="37">
        <v>8</v>
      </c>
      <c r="P17" s="22">
        <v>22081</v>
      </c>
      <c r="Q17" s="22"/>
      <c r="R17" s="22">
        <v>4145</v>
      </c>
      <c r="S17" s="22"/>
      <c r="T17" s="64"/>
      <c r="U17" s="74"/>
      <c r="V17" s="24">
        <f>P17/O17</f>
        <v>2760.125</v>
      </c>
      <c r="W17" s="74">
        <f>SUM(U17,P17)</f>
        <v>22081</v>
      </c>
      <c r="X17" s="74"/>
      <c r="Y17" s="75">
        <f>SUM(X17,R17)</f>
        <v>4145</v>
      </c>
    </row>
    <row r="18" spans="1:25" ht="13.5" customHeight="1">
      <c r="A18" s="72">
        <v>5</v>
      </c>
      <c r="B18" s="72">
        <v>3</v>
      </c>
      <c r="C18" s="4" t="s">
        <v>66</v>
      </c>
      <c r="D18" s="4" t="s">
        <v>67</v>
      </c>
      <c r="E18" s="15" t="s">
        <v>48</v>
      </c>
      <c r="F18" s="15" t="s">
        <v>36</v>
      </c>
      <c r="G18" s="37">
        <v>6</v>
      </c>
      <c r="H18" s="37">
        <v>23</v>
      </c>
      <c r="I18" s="14">
        <v>9682</v>
      </c>
      <c r="J18" s="14">
        <v>26841</v>
      </c>
      <c r="K18" s="91">
        <v>1811</v>
      </c>
      <c r="L18" s="91">
        <v>4975</v>
      </c>
      <c r="M18" s="64">
        <f>(I18/J18*100)-100</f>
        <v>-63.92831861704109</v>
      </c>
      <c r="N18" s="14">
        <f>I18/H18</f>
        <v>420.95652173913044</v>
      </c>
      <c r="O18" s="73">
        <v>23</v>
      </c>
      <c r="P18" s="14">
        <v>10952</v>
      </c>
      <c r="Q18" s="14">
        <v>37003</v>
      </c>
      <c r="R18" s="14">
        <v>2104</v>
      </c>
      <c r="S18" s="14">
        <v>7027</v>
      </c>
      <c r="T18" s="64">
        <f>(P18/Q18*100)-100</f>
        <v>-70.40239980542118</v>
      </c>
      <c r="U18" s="99">
        <v>291025</v>
      </c>
      <c r="V18" s="24">
        <f>P18/O18</f>
        <v>476.17391304347825</v>
      </c>
      <c r="W18" s="74">
        <f>SUM(U18,P18)</f>
        <v>301977</v>
      </c>
      <c r="X18" s="74">
        <v>57119</v>
      </c>
      <c r="Y18" s="75">
        <f>SUM(X18,R18)</f>
        <v>59223</v>
      </c>
    </row>
    <row r="19" spans="1:25" ht="12.75">
      <c r="A19" s="72">
        <v>6</v>
      </c>
      <c r="B19" s="72">
        <v>5</v>
      </c>
      <c r="C19" s="4" t="s">
        <v>85</v>
      </c>
      <c r="D19" s="4" t="s">
        <v>86</v>
      </c>
      <c r="E19" s="15" t="s">
        <v>46</v>
      </c>
      <c r="F19" s="15" t="s">
        <v>42</v>
      </c>
      <c r="G19" s="37">
        <v>2</v>
      </c>
      <c r="H19" s="37">
        <v>8</v>
      </c>
      <c r="I19" s="24">
        <v>7290</v>
      </c>
      <c r="J19" s="24">
        <v>13953</v>
      </c>
      <c r="K19" s="14">
        <v>1237</v>
      </c>
      <c r="L19" s="14">
        <v>2367</v>
      </c>
      <c r="M19" s="64">
        <f>(I19/J19*100)-100</f>
        <v>-47.75317136099764</v>
      </c>
      <c r="N19" s="14">
        <f>I19/H19</f>
        <v>911.25</v>
      </c>
      <c r="O19" s="73">
        <v>8</v>
      </c>
      <c r="P19" s="14">
        <v>10544</v>
      </c>
      <c r="Q19" s="14">
        <v>22650</v>
      </c>
      <c r="R19" s="14">
        <v>1923</v>
      </c>
      <c r="S19" s="14">
        <v>4102</v>
      </c>
      <c r="T19" s="64">
        <f>(P19/Q19*100)-100</f>
        <v>-53.448123620309055</v>
      </c>
      <c r="U19" s="74">
        <v>23813</v>
      </c>
      <c r="V19" s="14">
        <f>P19/O19</f>
        <v>1318</v>
      </c>
      <c r="W19" s="74">
        <f>SUM(U19,P19)</f>
        <v>34357</v>
      </c>
      <c r="X19" s="74">
        <v>4308</v>
      </c>
      <c r="Y19" s="75">
        <f>SUM(X19,R19)</f>
        <v>6231</v>
      </c>
    </row>
    <row r="20" spans="1:25" ht="12.75">
      <c r="A20" s="72">
        <v>7</v>
      </c>
      <c r="B20" s="72">
        <v>4</v>
      </c>
      <c r="C20" s="4" t="s">
        <v>74</v>
      </c>
      <c r="D20" s="4" t="s">
        <v>75</v>
      </c>
      <c r="E20" s="15" t="s">
        <v>58</v>
      </c>
      <c r="F20" s="15" t="s">
        <v>42</v>
      </c>
      <c r="G20" s="37">
        <v>4</v>
      </c>
      <c r="H20" s="37">
        <v>17</v>
      </c>
      <c r="I20" s="24">
        <v>6730</v>
      </c>
      <c r="J20" s="24">
        <v>17865</v>
      </c>
      <c r="K20" s="14">
        <v>1004</v>
      </c>
      <c r="L20" s="14">
        <v>2648</v>
      </c>
      <c r="M20" s="64">
        <f>(I20/J20*100)-100</f>
        <v>-62.32857542681221</v>
      </c>
      <c r="N20" s="14">
        <f>I20/H20</f>
        <v>395.88235294117646</v>
      </c>
      <c r="O20" s="38">
        <v>17</v>
      </c>
      <c r="P20" s="14">
        <v>10330</v>
      </c>
      <c r="Q20" s="14">
        <v>28420</v>
      </c>
      <c r="R20" s="14">
        <v>1643</v>
      </c>
      <c r="S20" s="14">
        <v>4426</v>
      </c>
      <c r="T20" s="64">
        <f>(P20/Q20*100)-100</f>
        <v>-63.652357494722025</v>
      </c>
      <c r="U20" s="74">
        <v>102665</v>
      </c>
      <c r="V20" s="14">
        <f>P20/O20</f>
        <v>607.6470588235294</v>
      </c>
      <c r="W20" s="74">
        <f>SUM(U20,P20)</f>
        <v>112995</v>
      </c>
      <c r="X20" s="74">
        <v>16979</v>
      </c>
      <c r="Y20" s="75">
        <f>SUM(X20,R20)</f>
        <v>18622</v>
      </c>
    </row>
    <row r="21" spans="1:25" ht="12.75">
      <c r="A21" s="72">
        <v>8</v>
      </c>
      <c r="B21" s="72">
        <v>7</v>
      </c>
      <c r="C21" s="4" t="s">
        <v>70</v>
      </c>
      <c r="D21" s="4" t="s">
        <v>68</v>
      </c>
      <c r="E21" s="15" t="s">
        <v>46</v>
      </c>
      <c r="F21" s="15" t="s">
        <v>69</v>
      </c>
      <c r="G21" s="37">
        <v>6</v>
      </c>
      <c r="H21" s="37">
        <v>15</v>
      </c>
      <c r="I21" s="14">
        <v>4976</v>
      </c>
      <c r="J21" s="14">
        <v>14568</v>
      </c>
      <c r="K21" s="14">
        <v>884</v>
      </c>
      <c r="L21" s="14">
        <v>2616</v>
      </c>
      <c r="M21" s="64">
        <f>(I21/J21*100)-100</f>
        <v>-65.84294343767161</v>
      </c>
      <c r="N21" s="14">
        <f>I21/H21</f>
        <v>331.73333333333335</v>
      </c>
      <c r="O21" s="73">
        <v>15</v>
      </c>
      <c r="P21" s="22">
        <v>10133</v>
      </c>
      <c r="Q21" s="22">
        <v>21267</v>
      </c>
      <c r="R21" s="22">
        <v>2248</v>
      </c>
      <c r="S21" s="22">
        <v>3963</v>
      </c>
      <c r="T21" s="64">
        <f>(P21/Q21*100)-100</f>
        <v>-52.35341138853623</v>
      </c>
      <c r="U21" s="74">
        <v>233271</v>
      </c>
      <c r="V21" s="14">
        <f>P21/O21</f>
        <v>675.5333333333333</v>
      </c>
      <c r="W21" s="74">
        <f>SUM(U21,P21)</f>
        <v>243404</v>
      </c>
      <c r="X21" s="74">
        <v>46004</v>
      </c>
      <c r="Y21" s="75">
        <f>SUM(X21,R21)</f>
        <v>48252</v>
      </c>
    </row>
    <row r="22" spans="1:25" ht="12.75">
      <c r="A22" s="72">
        <v>9</v>
      </c>
      <c r="B22" s="72">
        <v>6</v>
      </c>
      <c r="C22" s="4" t="s">
        <v>77</v>
      </c>
      <c r="D22" s="4" t="s">
        <v>77</v>
      </c>
      <c r="E22" s="15" t="s">
        <v>46</v>
      </c>
      <c r="F22" s="15" t="s">
        <v>42</v>
      </c>
      <c r="G22" s="37">
        <v>3</v>
      </c>
      <c r="H22" s="37">
        <v>8</v>
      </c>
      <c r="I22" s="24">
        <v>7323</v>
      </c>
      <c r="J22" s="24">
        <v>17858</v>
      </c>
      <c r="K22" s="96">
        <v>1242</v>
      </c>
      <c r="L22" s="96">
        <v>3159</v>
      </c>
      <c r="M22" s="64">
        <f>(I22/J22*100)-100</f>
        <v>-58.99316832792026</v>
      </c>
      <c r="N22" s="14">
        <f>I22/H22</f>
        <v>915.375</v>
      </c>
      <c r="O22" s="38">
        <v>8</v>
      </c>
      <c r="P22" s="14">
        <v>8253</v>
      </c>
      <c r="Q22" s="14">
        <v>22601</v>
      </c>
      <c r="R22" s="14">
        <v>1431</v>
      </c>
      <c r="S22" s="14">
        <v>4066</v>
      </c>
      <c r="T22" s="64">
        <f>(P22/Q22*100)-100</f>
        <v>-63.4839166408566</v>
      </c>
      <c r="U22" s="74">
        <v>46718</v>
      </c>
      <c r="V22" s="14">
        <f>P22/O22</f>
        <v>1031.625</v>
      </c>
      <c r="W22" s="74">
        <f>SUM(U22,P22)</f>
        <v>54971</v>
      </c>
      <c r="X22" s="74">
        <v>9024</v>
      </c>
      <c r="Y22" s="75">
        <f>SUM(X22,R22)</f>
        <v>10455</v>
      </c>
    </row>
    <row r="23" spans="1:25" ht="12.75">
      <c r="A23" s="72">
        <v>10</v>
      </c>
      <c r="B23" s="72">
        <v>10</v>
      </c>
      <c r="C23" s="4" t="s">
        <v>81</v>
      </c>
      <c r="D23" s="4" t="s">
        <v>82</v>
      </c>
      <c r="E23" s="15" t="s">
        <v>50</v>
      </c>
      <c r="F23" s="15" t="s">
        <v>47</v>
      </c>
      <c r="G23" s="37">
        <v>3</v>
      </c>
      <c r="H23" s="37">
        <v>10</v>
      </c>
      <c r="I23" s="24">
        <v>3542</v>
      </c>
      <c r="J23" s="24">
        <v>9479</v>
      </c>
      <c r="K23" s="24">
        <v>594</v>
      </c>
      <c r="L23" s="24">
        <v>1648</v>
      </c>
      <c r="M23" s="64">
        <f>(I23/J23*100)-100</f>
        <v>-62.633189154974154</v>
      </c>
      <c r="N23" s="14">
        <f>I23/H23</f>
        <v>354.2</v>
      </c>
      <c r="O23" s="73">
        <v>10</v>
      </c>
      <c r="P23" s="14">
        <v>5123</v>
      </c>
      <c r="Q23" s="14">
        <v>13976</v>
      </c>
      <c r="R23" s="14">
        <v>938</v>
      </c>
      <c r="S23" s="14">
        <v>2539</v>
      </c>
      <c r="T23" s="64">
        <f>(P23/Q23*100)-100</f>
        <v>-63.34430452203778</v>
      </c>
      <c r="U23" s="74">
        <v>30043</v>
      </c>
      <c r="V23" s="14">
        <f>P23/O23</f>
        <v>512.3</v>
      </c>
      <c r="W23" s="74">
        <f>SUM(U23,P23)</f>
        <v>35166</v>
      </c>
      <c r="X23" s="76">
        <v>5747</v>
      </c>
      <c r="Y23" s="75">
        <f>SUM(X23,R23)</f>
        <v>6685</v>
      </c>
    </row>
    <row r="24" spans="1:25" ht="12.75">
      <c r="A24" s="72">
        <v>11</v>
      </c>
      <c r="B24" s="72">
        <v>8</v>
      </c>
      <c r="C24" s="4" t="s">
        <v>73</v>
      </c>
      <c r="D24" s="4" t="s">
        <v>76</v>
      </c>
      <c r="E24" s="15" t="s">
        <v>46</v>
      </c>
      <c r="F24" s="15" t="s">
        <v>42</v>
      </c>
      <c r="G24" s="37">
        <v>4</v>
      </c>
      <c r="H24" s="37">
        <v>8</v>
      </c>
      <c r="I24" s="91">
        <v>3674</v>
      </c>
      <c r="J24" s="91">
        <v>10835</v>
      </c>
      <c r="K24" s="97">
        <v>635</v>
      </c>
      <c r="L24" s="97">
        <v>1859</v>
      </c>
      <c r="M24" s="64">
        <f>(I24/J24*100)-100</f>
        <v>-66.09137055837564</v>
      </c>
      <c r="N24" s="14">
        <f>I24/H24</f>
        <v>459.25</v>
      </c>
      <c r="O24" s="73">
        <v>8</v>
      </c>
      <c r="P24" s="14">
        <v>5006</v>
      </c>
      <c r="Q24" s="14">
        <v>15039</v>
      </c>
      <c r="R24" s="14">
        <v>904</v>
      </c>
      <c r="S24" s="14">
        <v>2683</v>
      </c>
      <c r="T24" s="64">
        <f>(P24/Q24*100)-100</f>
        <v>-66.71321231464859</v>
      </c>
      <c r="U24" s="74">
        <v>57252</v>
      </c>
      <c r="V24" s="14">
        <f>P24/O24</f>
        <v>625.75</v>
      </c>
      <c r="W24" s="74">
        <f>SUM(U24,P24)</f>
        <v>62258</v>
      </c>
      <c r="X24" s="76">
        <v>10957</v>
      </c>
      <c r="Y24" s="75">
        <f>SUM(X24,R24)</f>
        <v>11861</v>
      </c>
    </row>
    <row r="25" spans="1:25" ht="12.75" customHeight="1">
      <c r="A25" s="72">
        <v>12</v>
      </c>
      <c r="B25" s="72">
        <v>11</v>
      </c>
      <c r="C25" s="4" t="s">
        <v>60</v>
      </c>
      <c r="D25" s="4" t="s">
        <v>61</v>
      </c>
      <c r="E25" s="15" t="s">
        <v>54</v>
      </c>
      <c r="F25" s="15" t="s">
        <v>55</v>
      </c>
      <c r="G25" s="37">
        <v>9</v>
      </c>
      <c r="H25" s="37">
        <v>11</v>
      </c>
      <c r="I25" s="24">
        <v>2533</v>
      </c>
      <c r="J25" s="24">
        <v>2516</v>
      </c>
      <c r="K25" s="24">
        <v>691</v>
      </c>
      <c r="L25" s="24">
        <v>495</v>
      </c>
      <c r="M25" s="64">
        <f>(I25/J25*100)-100</f>
        <v>0.6756756756756772</v>
      </c>
      <c r="N25" s="14">
        <f>I25/H25</f>
        <v>230.27272727272728</v>
      </c>
      <c r="O25" s="38">
        <v>11</v>
      </c>
      <c r="P25" s="14">
        <v>3933</v>
      </c>
      <c r="Q25" s="14">
        <v>5971</v>
      </c>
      <c r="R25" s="24">
        <v>1005</v>
      </c>
      <c r="S25" s="24">
        <v>1317</v>
      </c>
      <c r="T25" s="64">
        <f>(P25/Q25*100)-100</f>
        <v>-34.13163624183554</v>
      </c>
      <c r="U25" s="76">
        <v>112334</v>
      </c>
      <c r="V25" s="14">
        <f>P25/O25</f>
        <v>357.54545454545456</v>
      </c>
      <c r="W25" s="74">
        <f>SUM(U25,P25)</f>
        <v>116267</v>
      </c>
      <c r="X25" s="74">
        <v>27259</v>
      </c>
      <c r="Y25" s="75">
        <f>SUM(X25,R25)</f>
        <v>28264</v>
      </c>
    </row>
    <row r="26" spans="1:25" ht="12.75" customHeight="1">
      <c r="A26" s="72">
        <v>13</v>
      </c>
      <c r="B26" s="72">
        <v>9</v>
      </c>
      <c r="C26" s="4" t="s">
        <v>87</v>
      </c>
      <c r="D26" s="4" t="s">
        <v>87</v>
      </c>
      <c r="E26" s="15" t="s">
        <v>50</v>
      </c>
      <c r="F26" s="15" t="s">
        <v>47</v>
      </c>
      <c r="G26" s="37">
        <v>2</v>
      </c>
      <c r="H26" s="37">
        <v>10</v>
      </c>
      <c r="I26" s="14">
        <v>2285</v>
      </c>
      <c r="J26" s="14">
        <v>8887</v>
      </c>
      <c r="K26" s="14">
        <v>406</v>
      </c>
      <c r="L26" s="14">
        <v>1643</v>
      </c>
      <c r="M26" s="64">
        <f>(I26/J26*100)-100</f>
        <v>-74.28828626083043</v>
      </c>
      <c r="N26" s="14">
        <f>I26/H26</f>
        <v>228.5</v>
      </c>
      <c r="O26" s="37">
        <v>10</v>
      </c>
      <c r="P26" s="14">
        <v>2884</v>
      </c>
      <c r="Q26" s="14">
        <v>14325</v>
      </c>
      <c r="R26" s="14">
        <v>553</v>
      </c>
      <c r="S26" s="14">
        <v>2782</v>
      </c>
      <c r="T26" s="64">
        <f>(P26/Q26*100)-100</f>
        <v>-79.8673647469459</v>
      </c>
      <c r="U26" s="76">
        <v>14325</v>
      </c>
      <c r="V26" s="14">
        <f>P26/O26</f>
        <v>288.4</v>
      </c>
      <c r="W26" s="74">
        <f>SUM(U26,P26)</f>
        <v>17209</v>
      </c>
      <c r="X26" s="74">
        <v>2782</v>
      </c>
      <c r="Y26" s="75">
        <f>SUM(X26,R26)</f>
        <v>3335</v>
      </c>
    </row>
    <row r="27" spans="1:25" ht="12.75">
      <c r="A27" s="72">
        <v>14</v>
      </c>
      <c r="B27" s="72">
        <v>14</v>
      </c>
      <c r="C27" s="4" t="s">
        <v>71</v>
      </c>
      <c r="D27" s="4" t="s">
        <v>72</v>
      </c>
      <c r="E27" s="15" t="s">
        <v>46</v>
      </c>
      <c r="F27" s="15" t="s">
        <v>52</v>
      </c>
      <c r="G27" s="37">
        <v>4</v>
      </c>
      <c r="H27" s="37">
        <v>1</v>
      </c>
      <c r="I27" s="24">
        <v>1654</v>
      </c>
      <c r="J27" s="24">
        <v>2667</v>
      </c>
      <c r="K27" s="14">
        <v>283</v>
      </c>
      <c r="L27" s="14">
        <v>460</v>
      </c>
      <c r="M27" s="64">
        <f>(I27/J27*100)-100</f>
        <v>-37.982752155980506</v>
      </c>
      <c r="N27" s="14">
        <f>I27/H27</f>
        <v>1654</v>
      </c>
      <c r="O27" s="38">
        <v>1</v>
      </c>
      <c r="P27" s="14">
        <v>2231</v>
      </c>
      <c r="Q27" s="14">
        <v>4289</v>
      </c>
      <c r="R27" s="14">
        <v>389</v>
      </c>
      <c r="S27" s="14">
        <v>762</v>
      </c>
      <c r="T27" s="64">
        <f>(P27/Q27*100)-100</f>
        <v>-47.983212870132895</v>
      </c>
      <c r="U27" s="74">
        <v>12124</v>
      </c>
      <c r="V27" s="14">
        <f>P27/O27</f>
        <v>2231</v>
      </c>
      <c r="W27" s="74">
        <f>SUM(U27,P27)</f>
        <v>14355</v>
      </c>
      <c r="X27" s="76">
        <v>2195</v>
      </c>
      <c r="Y27" s="75">
        <f>SUM(X27,R27)</f>
        <v>2584</v>
      </c>
    </row>
    <row r="28" spans="1:25" ht="12.75">
      <c r="A28" s="72">
        <v>15</v>
      </c>
      <c r="B28" s="72" t="s">
        <v>49</v>
      </c>
      <c r="C28" s="4" t="s">
        <v>96</v>
      </c>
      <c r="D28" s="4" t="s">
        <v>98</v>
      </c>
      <c r="E28" s="15" t="s">
        <v>46</v>
      </c>
      <c r="F28" s="15" t="s">
        <v>42</v>
      </c>
      <c r="G28" s="37">
        <v>1</v>
      </c>
      <c r="H28" s="37">
        <v>7</v>
      </c>
      <c r="I28" s="24">
        <v>1587</v>
      </c>
      <c r="J28" s="24"/>
      <c r="K28" s="14">
        <v>263</v>
      </c>
      <c r="L28" s="14"/>
      <c r="M28" s="64"/>
      <c r="N28" s="14">
        <f>I28/H28</f>
        <v>226.71428571428572</v>
      </c>
      <c r="O28" s="73">
        <v>7</v>
      </c>
      <c r="P28" s="14">
        <v>2106</v>
      </c>
      <c r="Q28" s="14"/>
      <c r="R28" s="14">
        <v>365</v>
      </c>
      <c r="S28" s="14"/>
      <c r="T28" s="64"/>
      <c r="U28" s="24"/>
      <c r="V28" s="14">
        <f>P28/O28</f>
        <v>300.85714285714283</v>
      </c>
      <c r="W28" s="74">
        <f>SUM(U28,P28)</f>
        <v>2106</v>
      </c>
      <c r="X28" s="74"/>
      <c r="Y28" s="75">
        <f>SUM(X28,R28)</f>
        <v>365</v>
      </c>
    </row>
    <row r="29" spans="1:25" ht="12.75">
      <c r="A29" s="72">
        <v>16</v>
      </c>
      <c r="B29" s="72">
        <v>13</v>
      </c>
      <c r="C29" s="89" t="s">
        <v>64</v>
      </c>
      <c r="D29" s="89" t="s">
        <v>65</v>
      </c>
      <c r="E29" s="15" t="s">
        <v>62</v>
      </c>
      <c r="F29" s="15" t="s">
        <v>63</v>
      </c>
      <c r="G29" s="37">
        <v>8</v>
      </c>
      <c r="H29" s="37">
        <v>21</v>
      </c>
      <c r="I29" s="24">
        <v>1309</v>
      </c>
      <c r="J29" s="24">
        <v>3785</v>
      </c>
      <c r="K29" s="24">
        <v>268</v>
      </c>
      <c r="L29" s="24">
        <v>763</v>
      </c>
      <c r="M29" s="64">
        <f>(I29/J29*100)-100</f>
        <v>-65.41611624834874</v>
      </c>
      <c r="N29" s="14">
        <f>I29/H29</f>
        <v>62.333333333333336</v>
      </c>
      <c r="O29" s="73">
        <v>21</v>
      </c>
      <c r="P29" s="14">
        <v>1472</v>
      </c>
      <c r="Q29" s="14">
        <v>5022</v>
      </c>
      <c r="R29" s="14">
        <v>309</v>
      </c>
      <c r="S29" s="14">
        <v>1013</v>
      </c>
      <c r="T29" s="64">
        <f>(P29/Q29*100)-100</f>
        <v>-70.6889685384309</v>
      </c>
      <c r="U29" s="90">
        <v>103427</v>
      </c>
      <c r="V29" s="14">
        <f>P29/O29</f>
        <v>70.0952380952381</v>
      </c>
      <c r="W29" s="74">
        <f>SUM(U29,P29)</f>
        <v>104899</v>
      </c>
      <c r="X29" s="74">
        <v>21291</v>
      </c>
      <c r="Y29" s="75">
        <f>SUM(X29,R29)</f>
        <v>21600</v>
      </c>
    </row>
    <row r="30" spans="1:25" ht="12.75">
      <c r="A30" s="72">
        <v>17</v>
      </c>
      <c r="B30" s="72">
        <v>16</v>
      </c>
      <c r="C30" s="4" t="s">
        <v>56</v>
      </c>
      <c r="D30" s="4" t="s">
        <v>57</v>
      </c>
      <c r="E30" s="15" t="s">
        <v>58</v>
      </c>
      <c r="F30" s="15" t="s">
        <v>42</v>
      </c>
      <c r="G30" s="37">
        <v>12</v>
      </c>
      <c r="H30" s="37">
        <v>10</v>
      </c>
      <c r="I30" s="24">
        <v>1007</v>
      </c>
      <c r="J30" s="24">
        <v>2140</v>
      </c>
      <c r="K30" s="98">
        <v>201</v>
      </c>
      <c r="L30" s="98">
        <v>405</v>
      </c>
      <c r="M30" s="64">
        <f>(I30/J30*100)-100</f>
        <v>-52.94392523364486</v>
      </c>
      <c r="N30" s="14">
        <f>I30/H30</f>
        <v>100.7</v>
      </c>
      <c r="O30" s="73">
        <v>10</v>
      </c>
      <c r="P30" s="94">
        <v>1169</v>
      </c>
      <c r="Q30" s="94">
        <v>3046</v>
      </c>
      <c r="R30" s="94">
        <v>240</v>
      </c>
      <c r="S30" s="94">
        <v>604</v>
      </c>
      <c r="T30" s="64">
        <f>(P30/Q30*100)-100</f>
        <v>-61.621799080761654</v>
      </c>
      <c r="U30" s="74">
        <v>142094</v>
      </c>
      <c r="V30" s="14">
        <f>P30/O30</f>
        <v>116.9</v>
      </c>
      <c r="W30" s="74">
        <f>SUM(U30,P30)</f>
        <v>143263</v>
      </c>
      <c r="X30" s="74">
        <v>28397</v>
      </c>
      <c r="Y30" s="75">
        <f>SUM(X30,R30)</f>
        <v>28637</v>
      </c>
    </row>
    <row r="31" spans="1:25" ht="12.75">
      <c r="A31" s="72">
        <v>18</v>
      </c>
      <c r="B31" s="72">
        <v>12</v>
      </c>
      <c r="C31" s="95" t="s">
        <v>59</v>
      </c>
      <c r="D31" s="4" t="s">
        <v>59</v>
      </c>
      <c r="E31" s="15" t="s">
        <v>46</v>
      </c>
      <c r="F31" s="15" t="s">
        <v>42</v>
      </c>
      <c r="G31" s="37">
        <v>11</v>
      </c>
      <c r="H31" s="37">
        <v>20</v>
      </c>
      <c r="I31" s="24">
        <v>1098</v>
      </c>
      <c r="J31" s="24">
        <v>4141</v>
      </c>
      <c r="K31" s="97">
        <v>280</v>
      </c>
      <c r="L31" s="97">
        <v>776</v>
      </c>
      <c r="M31" s="64">
        <f>(I31/J31*100)-100</f>
        <v>-73.4846655397247</v>
      </c>
      <c r="N31" s="14">
        <f>I31/H31</f>
        <v>54.9</v>
      </c>
      <c r="O31" s="73">
        <v>20</v>
      </c>
      <c r="P31" s="22">
        <v>1136</v>
      </c>
      <c r="Q31" s="22">
        <v>5731</v>
      </c>
      <c r="R31" s="22">
        <v>288</v>
      </c>
      <c r="S31" s="22">
        <v>1082</v>
      </c>
      <c r="T31" s="64">
        <f>(P31/Q31*100)-100</f>
        <v>-80.17797941022509</v>
      </c>
      <c r="U31" s="90">
        <v>162397</v>
      </c>
      <c r="V31" s="14">
        <f>P31/O31</f>
        <v>56.8</v>
      </c>
      <c r="W31" s="74">
        <f>SUM(U31,P31)</f>
        <v>163533</v>
      </c>
      <c r="X31" s="74">
        <v>31904</v>
      </c>
      <c r="Y31" s="75">
        <f>SUM(X31,R31)</f>
        <v>32192</v>
      </c>
    </row>
    <row r="32" spans="1:25" ht="12.75">
      <c r="A32" s="72">
        <v>19</v>
      </c>
      <c r="B32" s="72">
        <v>15</v>
      </c>
      <c r="C32" s="4" t="s">
        <v>51</v>
      </c>
      <c r="D32" s="4" t="s">
        <v>53</v>
      </c>
      <c r="E32" s="15" t="s">
        <v>50</v>
      </c>
      <c r="F32" s="15" t="s">
        <v>47</v>
      </c>
      <c r="G32" s="37">
        <v>15</v>
      </c>
      <c r="H32" s="37">
        <v>21</v>
      </c>
      <c r="I32" s="22">
        <v>491</v>
      </c>
      <c r="J32" s="22">
        <v>2345</v>
      </c>
      <c r="K32" s="100">
        <v>107</v>
      </c>
      <c r="L32" s="100">
        <v>453</v>
      </c>
      <c r="M32" s="64">
        <f>(I32/J32*100)-100</f>
        <v>-79.06183368869935</v>
      </c>
      <c r="N32" s="14">
        <f>I32/H32</f>
        <v>23.38095238095238</v>
      </c>
      <c r="O32" s="73">
        <v>21</v>
      </c>
      <c r="P32" s="22">
        <v>491</v>
      </c>
      <c r="Q32" s="22">
        <v>3483</v>
      </c>
      <c r="R32" s="22">
        <v>107</v>
      </c>
      <c r="S32" s="22">
        <v>714</v>
      </c>
      <c r="T32" s="64">
        <f>(P32/Q32*100)-100</f>
        <v>-85.90295722078667</v>
      </c>
      <c r="U32" s="90">
        <v>581894</v>
      </c>
      <c r="V32" s="14">
        <f>P32/O32</f>
        <v>23.38095238095238</v>
      </c>
      <c r="W32" s="74">
        <f>SUM(U32,P32)</f>
        <v>582385</v>
      </c>
      <c r="X32" s="74">
        <v>111769</v>
      </c>
      <c r="Y32" s="75">
        <f>SUM(X32,R32)</f>
        <v>111876</v>
      </c>
    </row>
    <row r="33" spans="1:25" ht="13.5" thickBot="1">
      <c r="A33" s="72">
        <v>20</v>
      </c>
      <c r="B33" s="72">
        <v>17</v>
      </c>
      <c r="C33" s="4" t="s">
        <v>88</v>
      </c>
      <c r="D33" s="4" t="s">
        <v>89</v>
      </c>
      <c r="E33" s="15" t="s">
        <v>46</v>
      </c>
      <c r="F33" s="15" t="s">
        <v>52</v>
      </c>
      <c r="G33" s="37">
        <v>2</v>
      </c>
      <c r="H33" s="37">
        <v>1</v>
      </c>
      <c r="I33" s="14">
        <v>266</v>
      </c>
      <c r="J33" s="14">
        <v>1370</v>
      </c>
      <c r="K33" s="98">
        <v>47</v>
      </c>
      <c r="L33" s="98">
        <v>229</v>
      </c>
      <c r="M33" s="64">
        <f>(I33/J33*100)-100</f>
        <v>-80.58394160583941</v>
      </c>
      <c r="N33" s="14">
        <f>I33/H33</f>
        <v>266</v>
      </c>
      <c r="O33" s="38">
        <v>1</v>
      </c>
      <c r="P33" s="14">
        <v>337</v>
      </c>
      <c r="Q33" s="14">
        <v>2450</v>
      </c>
      <c r="R33" s="14">
        <v>60</v>
      </c>
      <c r="S33" s="14">
        <v>423</v>
      </c>
      <c r="T33" s="64">
        <f>(P33/Q33*100)-100</f>
        <v>-86.24489795918367</v>
      </c>
      <c r="U33" s="84">
        <v>2742</v>
      </c>
      <c r="V33" s="14">
        <f>P33/O33</f>
        <v>337</v>
      </c>
      <c r="W33" s="74">
        <f>SUM(U33,P33)</f>
        <v>3079</v>
      </c>
      <c r="X33" s="84">
        <v>474</v>
      </c>
      <c r="Y33" s="75">
        <f>SUM(X33,R33)</f>
        <v>534</v>
      </c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249</v>
      </c>
      <c r="I34" s="31">
        <f>SUM(I14:I33)</f>
        <v>246756</v>
      </c>
      <c r="J34" s="31">
        <v>232940</v>
      </c>
      <c r="K34" s="31">
        <f>SUM(K14:K33)</f>
        <v>46257</v>
      </c>
      <c r="L34" s="31">
        <v>44683</v>
      </c>
      <c r="M34" s="68">
        <f>(I34/J34*100)-100</f>
        <v>5.9311410663690225</v>
      </c>
      <c r="N34" s="32">
        <f>I34/H34</f>
        <v>990.9879518072289</v>
      </c>
      <c r="O34" s="34">
        <f>SUM(O14:O33)</f>
        <v>249</v>
      </c>
      <c r="P34" s="31">
        <f>SUM(P14:P33)</f>
        <v>310524</v>
      </c>
      <c r="Q34" s="31">
        <v>348995</v>
      </c>
      <c r="R34" s="31">
        <f>SUM(R14:R33)</f>
        <v>61153</v>
      </c>
      <c r="S34" s="31">
        <v>70166</v>
      </c>
      <c r="T34" s="68">
        <f>(P34/Q34*100)-100</f>
        <v>-11.023367096949812</v>
      </c>
      <c r="U34" s="31">
        <f>SUM(U14:U33)</f>
        <v>2099452</v>
      </c>
      <c r="V34" s="86">
        <f>P34/O34</f>
        <v>1247.0843373493976</v>
      </c>
      <c r="W34" s="88">
        <f>SUM(U34,P34)</f>
        <v>2409976</v>
      </c>
      <c r="X34" s="87">
        <f>SUM(X14:X33)</f>
        <v>415022</v>
      </c>
      <c r="Y34" s="35">
        <f>SUM(Y14:Y33)</f>
        <v>476175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08 - Nov</v>
      </c>
      <c r="L4" s="20"/>
      <c r="M4" s="62" t="str">
        <f>'WEEKLY COMPETITIVE REPORT'!M4</f>
        <v>10 - Nov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0.7492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07 - Nov</v>
      </c>
      <c r="L5" s="7"/>
      <c r="M5" s="63" t="str">
        <f>'WEEKLY COMPETITIVE REPORT'!M5</f>
        <v>13 - Nov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45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41592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GREMO MI PO SVOJE 2</v>
      </c>
      <c r="D14" s="4" t="str">
        <f>'WEEKLY COMPETITIVE REPORT'!D14</f>
        <v>GREMO MI PO SVOJE 2</v>
      </c>
      <c r="E14" s="4" t="str">
        <f>'WEEKLY COMPETITIVE REPORT'!E14</f>
        <v>IND</v>
      </c>
      <c r="F14" s="4" t="str">
        <f>'WEEKLY COMPETITIVE REPORT'!F14</f>
        <v>Cinemania</v>
      </c>
      <c r="G14" s="37">
        <f>'WEEKLY COMPETITIVE REPORT'!G14</f>
        <v>1</v>
      </c>
      <c r="H14" s="37">
        <f>'WEEKLY COMPETITIVE REPORT'!H14</f>
        <v>24</v>
      </c>
      <c r="I14" s="14">
        <f>'WEEKLY COMPETITIVE REPORT'!I14/Y4</f>
        <v>187598.77202349174</v>
      </c>
      <c r="J14" s="14">
        <f>'WEEKLY COMPETITIVE REPORT'!J14/Y4</f>
        <v>0</v>
      </c>
      <c r="K14" s="22">
        <f>'WEEKLY COMPETITIVE REPORT'!K14</f>
        <v>27234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7816.615500978823</v>
      </c>
      <c r="O14" s="37">
        <f>'WEEKLY COMPETITIVE REPORT'!O14</f>
        <v>24</v>
      </c>
      <c r="P14" s="14">
        <f>'WEEKLY COMPETITIVE REPORT'!P14/Y4</f>
        <v>221533.63587827017</v>
      </c>
      <c r="Q14" s="14">
        <f>'WEEKLY COMPETITIVE REPORT'!Q14/Y4</f>
        <v>0</v>
      </c>
      <c r="R14" s="22">
        <f>'WEEKLY COMPETITIVE REPORT'!R14</f>
        <v>33559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12136.946075814201</v>
      </c>
      <c r="V14" s="14">
        <f aca="true" t="shared" si="1" ref="V14:V20">P14/O14</f>
        <v>9230.56816159459</v>
      </c>
      <c r="W14" s="25">
        <f aca="true" t="shared" si="2" ref="W14:W20">P14+U14</f>
        <v>233670.58195408437</v>
      </c>
      <c r="X14" s="22">
        <f>'WEEKLY COMPETITIVE REPORT'!X14</f>
        <v>5132</v>
      </c>
      <c r="Y14" s="56">
        <f>'WEEKLY COMPETITIVE REPORT'!Y14</f>
        <v>38691</v>
      </c>
    </row>
    <row r="15" spans="1:25" ht="12.75">
      <c r="A15" s="50">
        <v>2</v>
      </c>
      <c r="B15" s="4">
        <f>'WEEKLY COMPETITIVE REPORT'!B15</f>
        <v>2</v>
      </c>
      <c r="C15" s="4" t="str">
        <f>'WEEKLY COMPETITIVE REPORT'!C15</f>
        <v>THOR: THE DARK WORLD 3D</v>
      </c>
      <c r="D15" s="4" t="str">
        <f>'WEEKLY COMPETITIVE REPORT'!D15</f>
        <v>THOR: SVET TEME 3D</v>
      </c>
      <c r="E15" s="4" t="str">
        <f>'WEEKLY COMPETITIVE REPORT'!E15</f>
        <v>BVI</v>
      </c>
      <c r="F15" s="4" t="str">
        <f>'WEEKLY COMPETITIVE REPORT'!F15</f>
        <v>CENEX</v>
      </c>
      <c r="G15" s="37">
        <f>'WEEKLY COMPETITIVE REPORT'!G15</f>
        <v>2</v>
      </c>
      <c r="H15" s="37">
        <f>'WEEKLY COMPETITIVE REPORT'!H15</f>
        <v>17</v>
      </c>
      <c r="I15" s="14">
        <f>'WEEKLY COMPETITIVE REPORT'!I15/Y4</f>
        <v>21852.642819006942</v>
      </c>
      <c r="J15" s="14">
        <f>'WEEKLY COMPETITIVE REPORT'!J15/Y4</f>
        <v>40568.606513614526</v>
      </c>
      <c r="K15" s="22">
        <f>'WEEKLY COMPETITIVE REPORT'!K15</f>
        <v>2954</v>
      </c>
      <c r="L15" s="22">
        <f>'WEEKLY COMPETITIVE REPORT'!L15</f>
        <v>5226</v>
      </c>
      <c r="M15" s="64">
        <f>'WEEKLY COMPETITIVE REPORT'!M15</f>
        <v>-46.134105415542535</v>
      </c>
      <c r="N15" s="14">
        <f t="shared" si="0"/>
        <v>1285.4495775886437</v>
      </c>
      <c r="O15" s="37">
        <f>'WEEKLY COMPETITIVE REPORT'!O15</f>
        <v>17</v>
      </c>
      <c r="P15" s="14">
        <f>'WEEKLY COMPETITIVE REPORT'!P15/Y4</f>
        <v>31149.225840896957</v>
      </c>
      <c r="Q15" s="14">
        <f>'WEEKLY COMPETITIVE REPORT'!Q15/Y4</f>
        <v>63594.50080085425</v>
      </c>
      <c r="R15" s="22">
        <f>'WEEKLY COMPETITIVE REPORT'!R15</f>
        <v>4521</v>
      </c>
      <c r="S15" s="22">
        <f>'WEEKLY COMPETITIVE REPORT'!S15</f>
        <v>8613</v>
      </c>
      <c r="T15" s="64">
        <f>'WEEKLY COMPETITIVE REPORT'!T15</f>
        <v>-51.01899464791689</v>
      </c>
      <c r="U15" s="14">
        <f>'WEEKLY COMPETITIVE REPORT'!U15/Y4</f>
        <v>68415.64335290977</v>
      </c>
      <c r="V15" s="14">
        <f t="shared" si="1"/>
        <v>1832.3074024057034</v>
      </c>
      <c r="W15" s="25">
        <f t="shared" si="2"/>
        <v>99564.86919380672</v>
      </c>
      <c r="X15" s="22">
        <f>'WEEKLY COMPETITIVE REPORT'!X15</f>
        <v>9285</v>
      </c>
      <c r="Y15" s="56">
        <f>'WEEKLY COMPETITIVE REPORT'!Y15</f>
        <v>13806</v>
      </c>
    </row>
    <row r="16" spans="1:25" ht="12.75">
      <c r="A16" s="50">
        <v>3</v>
      </c>
      <c r="B16" s="4">
        <f>'WEEKLY COMPETITIVE REPORT'!B16</f>
        <v>1</v>
      </c>
      <c r="C16" s="4" t="str">
        <f>'WEEKLY COMPETITIVE REPORT'!C16</f>
        <v>BAD GRANDPA</v>
      </c>
      <c r="D16" s="4" t="str">
        <f>'WEEKLY COMPETITIVE REPORT'!D16</f>
        <v>NESRAMNI DEDI</v>
      </c>
      <c r="E16" s="4" t="str">
        <f>'WEEKLY COMPETITIVE REPORT'!E16</f>
        <v>PAR</v>
      </c>
      <c r="F16" s="4" t="str">
        <f>'WEEKLY COMPETITIVE REPORT'!F16</f>
        <v>Karantanija</v>
      </c>
      <c r="G16" s="37">
        <f>'WEEKLY COMPETITIVE REPORT'!G16</f>
        <v>3</v>
      </c>
      <c r="H16" s="37">
        <f>'WEEKLY COMPETITIVE REPORT'!H16</f>
        <v>9</v>
      </c>
      <c r="I16" s="14">
        <f>'WEEKLY COMPETITIVE REPORT'!I16/Y4</f>
        <v>24100.37373198078</v>
      </c>
      <c r="J16" s="14">
        <f>'WEEKLY COMPETITIVE REPORT'!J16/Y4</f>
        <v>48669.24719701015</v>
      </c>
      <c r="K16" s="22">
        <f>'WEEKLY COMPETITIVE REPORT'!K16</f>
        <v>3269</v>
      </c>
      <c r="L16" s="22">
        <f>'WEEKLY COMPETITIVE REPORT'!L16</f>
        <v>6566</v>
      </c>
      <c r="M16" s="64">
        <f>'WEEKLY COMPETITIVE REPORT'!M16</f>
        <v>-50.48130982091435</v>
      </c>
      <c r="N16" s="14">
        <f t="shared" si="0"/>
        <v>2677.81930355342</v>
      </c>
      <c r="O16" s="37">
        <f>'WEEKLY COMPETITIVE REPORT'!O16</f>
        <v>9</v>
      </c>
      <c r="P16" s="14">
        <f>'WEEKLY COMPETITIVE REPORT'!P16/Y4</f>
        <v>30743.45969033636</v>
      </c>
      <c r="Q16" s="14">
        <f>'WEEKLY COMPETITIVE REPORT'!Q16/Y4</f>
        <v>69781.09983982916</v>
      </c>
      <c r="R16" s="22">
        <f>'WEEKLY COMPETITIVE REPORT'!R16</f>
        <v>4421</v>
      </c>
      <c r="S16" s="22">
        <f>'WEEKLY COMPETITIVE REPORT'!S16</f>
        <v>9784</v>
      </c>
      <c r="T16" s="64">
        <f>'WEEKLY COMPETITIVE REPORT'!T16</f>
        <v>-55.94299923488906</v>
      </c>
      <c r="U16" s="14">
        <f>'WEEKLY COMPETITIVE REPORT'!U16/Y4</f>
        <v>164145.755472504</v>
      </c>
      <c r="V16" s="14">
        <f t="shared" si="1"/>
        <v>3415.9399655929287</v>
      </c>
      <c r="W16" s="25">
        <f t="shared" si="2"/>
        <v>194889.21516284038</v>
      </c>
      <c r="X16" s="22">
        <f>'WEEKLY COMPETITIVE REPORT'!X16</f>
        <v>24396</v>
      </c>
      <c r="Y16" s="56">
        <f>'WEEKLY COMPETITIVE REPORT'!Y16</f>
        <v>28817</v>
      </c>
    </row>
    <row r="17" spans="1:25" ht="12.75">
      <c r="A17" s="50">
        <v>4</v>
      </c>
      <c r="B17" s="4" t="str">
        <f>'WEEKLY COMPETITIVE REPORT'!B17</f>
        <v>New</v>
      </c>
      <c r="C17" s="4" t="str">
        <f>'WEEKLY COMPETITIVE REPORT'!C17</f>
        <v>LAST VEGAS</v>
      </c>
      <c r="D17" s="4" t="str">
        <f>'WEEKLY COMPETITIVE REPORT'!D17</f>
        <v>LEGENDE V VEGASU</v>
      </c>
      <c r="E17" s="4" t="str">
        <f>'WEEKLY COMPETITIVE REPORT'!E17</f>
        <v>IND</v>
      </c>
      <c r="F17" s="4" t="str">
        <f>'WEEKLY COMPETITIVE REPORT'!F17</f>
        <v>Blitz</v>
      </c>
      <c r="G17" s="37">
        <f>'WEEKLY COMPETITIVE REPORT'!G17</f>
        <v>1</v>
      </c>
      <c r="H17" s="37">
        <f>'WEEKLY COMPETITIVE REPORT'!H17</f>
        <v>8</v>
      </c>
      <c r="I17" s="14">
        <f>'WEEKLY COMPETITIVE REPORT'!I17/Y4</f>
        <v>21799.252536038442</v>
      </c>
      <c r="J17" s="14">
        <f>'WEEKLY COMPETITIVE REPORT'!J17/Y4</f>
        <v>0</v>
      </c>
      <c r="K17" s="22">
        <f>'WEEKLY COMPETITIVE REPORT'!K17</f>
        <v>2847</v>
      </c>
      <c r="L17" s="22">
        <f>'WEEKLY COMPETITIVE REPORT'!L17</f>
        <v>0</v>
      </c>
      <c r="M17" s="64">
        <f>'WEEKLY COMPETITIVE REPORT'!M17</f>
        <v>0</v>
      </c>
      <c r="N17" s="14">
        <f t="shared" si="0"/>
        <v>2724.9065670048053</v>
      </c>
      <c r="O17" s="37">
        <f>'WEEKLY COMPETITIVE REPORT'!O17</f>
        <v>8</v>
      </c>
      <c r="P17" s="14">
        <f>'WEEKLY COMPETITIVE REPORT'!P17/Y4</f>
        <v>29472.770955686065</v>
      </c>
      <c r="Q17" s="14">
        <f>'WEEKLY COMPETITIVE REPORT'!Q17/Y4</f>
        <v>0</v>
      </c>
      <c r="R17" s="22">
        <f>'WEEKLY COMPETITIVE REPORT'!R17</f>
        <v>4145</v>
      </c>
      <c r="S17" s="22">
        <f>'WEEKLY COMPETITIVE REPORT'!S17</f>
        <v>0</v>
      </c>
      <c r="T17" s="64">
        <f>'WEEKLY COMPETITIVE REPORT'!T17</f>
        <v>0</v>
      </c>
      <c r="U17" s="14">
        <f>'WEEKLY COMPETITIVE REPORT'!U17/Y4</f>
        <v>0</v>
      </c>
      <c r="V17" s="14">
        <f t="shared" si="1"/>
        <v>3684.096369460758</v>
      </c>
      <c r="W17" s="25">
        <f t="shared" si="2"/>
        <v>29472.770955686065</v>
      </c>
      <c r="X17" s="22">
        <f>'WEEKLY COMPETITIVE REPORT'!X17</f>
        <v>0</v>
      </c>
      <c r="Y17" s="56">
        <f>'WEEKLY COMPETITIVE REPORT'!Y17</f>
        <v>4145</v>
      </c>
    </row>
    <row r="18" spans="1:25" ht="13.5" customHeight="1">
      <c r="A18" s="50">
        <v>5</v>
      </c>
      <c r="B18" s="4">
        <f>'WEEKLY COMPETITIVE REPORT'!B18</f>
        <v>3</v>
      </c>
      <c r="C18" s="4" t="str">
        <f>'WEEKLY COMPETITIVE REPORT'!C18</f>
        <v>DESPICABLE ME 2</v>
      </c>
      <c r="D18" s="4" t="str">
        <f>'WEEKLY COMPETITIVE REPORT'!D18</f>
        <v>JAZ BARABA 2</v>
      </c>
      <c r="E18" s="4" t="str">
        <f>'WEEKLY COMPETITIVE REPORT'!E18</f>
        <v>UNI</v>
      </c>
      <c r="F18" s="4" t="str">
        <f>'WEEKLY COMPETITIVE REPORT'!F18</f>
        <v>Karantanija</v>
      </c>
      <c r="G18" s="37">
        <f>'WEEKLY COMPETITIVE REPORT'!G18</f>
        <v>6</v>
      </c>
      <c r="H18" s="37">
        <f>'WEEKLY COMPETITIVE REPORT'!H18</f>
        <v>23</v>
      </c>
      <c r="I18" s="14">
        <f>'WEEKLY COMPETITIVE REPORT'!I18/Y4</f>
        <v>12923.11799252536</v>
      </c>
      <c r="J18" s="14">
        <f>'WEEKLY COMPETITIVE REPORT'!J18/Y4</f>
        <v>35826.21462893754</v>
      </c>
      <c r="K18" s="22">
        <f>'WEEKLY COMPETITIVE REPORT'!K18</f>
        <v>1811</v>
      </c>
      <c r="L18" s="22">
        <f>'WEEKLY COMPETITIVE REPORT'!L18</f>
        <v>4975</v>
      </c>
      <c r="M18" s="64">
        <f>'WEEKLY COMPETITIVE REPORT'!M18</f>
        <v>-63.92831861704109</v>
      </c>
      <c r="N18" s="14">
        <f t="shared" si="0"/>
        <v>561.8746953271896</v>
      </c>
      <c r="O18" s="37">
        <f>'WEEKLY COMPETITIVE REPORT'!O18</f>
        <v>23</v>
      </c>
      <c r="P18" s="14">
        <f>'WEEKLY COMPETITIVE REPORT'!P18/Y4</f>
        <v>14618.259476775227</v>
      </c>
      <c r="Q18" s="14">
        <f>'WEEKLY COMPETITIVE REPORT'!Q18/Y4</f>
        <v>49390.01601708489</v>
      </c>
      <c r="R18" s="22">
        <f>'WEEKLY COMPETITIVE REPORT'!R18</f>
        <v>2104</v>
      </c>
      <c r="S18" s="22">
        <f>'WEEKLY COMPETITIVE REPORT'!S18</f>
        <v>7027</v>
      </c>
      <c r="T18" s="64">
        <f>'WEEKLY COMPETITIVE REPORT'!T18</f>
        <v>-70.40239980542118</v>
      </c>
      <c r="U18" s="14">
        <f>'WEEKLY COMPETITIVE REPORT'!U18/Y4</f>
        <v>388447.6775226909</v>
      </c>
      <c r="V18" s="14">
        <f t="shared" si="1"/>
        <v>635.5764989902273</v>
      </c>
      <c r="W18" s="25">
        <f t="shared" si="2"/>
        <v>403065.93699946615</v>
      </c>
      <c r="X18" s="22">
        <f>'WEEKLY COMPETITIVE REPORT'!X18</f>
        <v>57119</v>
      </c>
      <c r="Y18" s="56">
        <f>'WEEKLY COMPETITIVE REPORT'!Y18</f>
        <v>59223</v>
      </c>
    </row>
    <row r="19" spans="1:25" ht="12.75">
      <c r="A19" s="50">
        <v>6</v>
      </c>
      <c r="B19" s="4">
        <f>'WEEKLY COMPETITIVE REPORT'!B19</f>
        <v>5</v>
      </c>
      <c r="C19" s="4" t="str">
        <f>'WEEKLY COMPETITIVE REPORT'!C19</f>
        <v>RUSH</v>
      </c>
      <c r="D19" s="4" t="str">
        <f>'WEEKLY COMPETITIVE REPORT'!D19</f>
        <v>DIRKA ŽIVLJENJA</v>
      </c>
      <c r="E19" s="4" t="str">
        <f>'WEEKLY COMPETITIVE REPORT'!E19</f>
        <v>IND</v>
      </c>
      <c r="F19" s="4" t="str">
        <f>'WEEKLY COMPETITIVE REPORT'!F19</f>
        <v>Blitz</v>
      </c>
      <c r="G19" s="37">
        <f>'WEEKLY COMPETITIVE REPORT'!G19</f>
        <v>2</v>
      </c>
      <c r="H19" s="37">
        <f>'WEEKLY COMPETITIVE REPORT'!H19</f>
        <v>8</v>
      </c>
      <c r="I19" s="14">
        <f>'WEEKLY COMPETITIVE REPORT'!I19/Y4</f>
        <v>9730.379071009076</v>
      </c>
      <c r="J19" s="14">
        <f>'WEEKLY COMPETITIVE REPORT'!J19/Y4</f>
        <v>18623.86545648692</v>
      </c>
      <c r="K19" s="22">
        <f>'WEEKLY COMPETITIVE REPORT'!K19</f>
        <v>1237</v>
      </c>
      <c r="L19" s="22">
        <f>'WEEKLY COMPETITIVE REPORT'!L19</f>
        <v>2367</v>
      </c>
      <c r="M19" s="64">
        <f>'WEEKLY COMPETITIVE REPORT'!M19</f>
        <v>-47.75317136099764</v>
      </c>
      <c r="N19" s="14">
        <f t="shared" si="0"/>
        <v>1216.2973838761345</v>
      </c>
      <c r="O19" s="37">
        <f>'WEEKLY COMPETITIVE REPORT'!O19</f>
        <v>8</v>
      </c>
      <c r="P19" s="14">
        <f>'WEEKLY COMPETITIVE REPORT'!P19/Y4</f>
        <v>14073.67859049653</v>
      </c>
      <c r="Q19" s="14">
        <f>'WEEKLY COMPETITIVE REPORT'!Q19/Y4</f>
        <v>30232.247730912975</v>
      </c>
      <c r="R19" s="22">
        <f>'WEEKLY COMPETITIVE REPORT'!R19</f>
        <v>1923</v>
      </c>
      <c r="S19" s="22">
        <f>'WEEKLY COMPETITIVE REPORT'!S19</f>
        <v>4102</v>
      </c>
      <c r="T19" s="64">
        <f>'WEEKLY COMPETITIVE REPORT'!T19</f>
        <v>-53.448123620309055</v>
      </c>
      <c r="U19" s="14">
        <f>'WEEKLY COMPETITIVE REPORT'!U19/Y4</f>
        <v>31784.570208222103</v>
      </c>
      <c r="V19" s="14">
        <f t="shared" si="1"/>
        <v>1759.2098238120664</v>
      </c>
      <c r="W19" s="25">
        <f t="shared" si="2"/>
        <v>45858.24879871863</v>
      </c>
      <c r="X19" s="22">
        <f>'WEEKLY COMPETITIVE REPORT'!X19</f>
        <v>4308</v>
      </c>
      <c r="Y19" s="56">
        <f>'WEEKLY COMPETITIVE REPORT'!Y19</f>
        <v>6231</v>
      </c>
    </row>
    <row r="20" spans="1:25" ht="12.75">
      <c r="A20" s="51">
        <v>7</v>
      </c>
      <c r="B20" s="4">
        <f>'WEEKLY COMPETITIVE REPORT'!B20</f>
        <v>4</v>
      </c>
      <c r="C20" s="4" t="str">
        <f>'WEEKLY COMPETITIVE REPORT'!C20</f>
        <v>GRAVITY</v>
      </c>
      <c r="D20" s="4" t="str">
        <f>'WEEKLY COMPETITIVE REPORT'!D20</f>
        <v>GRAVITACIJA</v>
      </c>
      <c r="E20" s="4" t="str">
        <f>'WEEKLY COMPETITIVE REPORT'!E20</f>
        <v>WB</v>
      </c>
      <c r="F20" s="4" t="str">
        <f>'WEEKLY COMPETITIVE REPORT'!F20</f>
        <v>Blitz</v>
      </c>
      <c r="G20" s="37">
        <f>'WEEKLY COMPETITIVE REPORT'!G20</f>
        <v>4</v>
      </c>
      <c r="H20" s="37">
        <f>'WEEKLY COMPETITIVE REPORT'!H20</f>
        <v>17</v>
      </c>
      <c r="I20" s="14">
        <f>'WEEKLY COMPETITIVE REPORT'!I20/Y4</f>
        <v>8982.915109450081</v>
      </c>
      <c r="J20" s="14">
        <f>'WEEKLY COMPETITIVE REPORT'!J20/Y4</f>
        <v>23845.435130806192</v>
      </c>
      <c r="K20" s="22">
        <f>'WEEKLY COMPETITIVE REPORT'!K20</f>
        <v>1004</v>
      </c>
      <c r="L20" s="22">
        <f>'WEEKLY COMPETITIVE REPORT'!L20</f>
        <v>2648</v>
      </c>
      <c r="M20" s="64">
        <f>'WEEKLY COMPETITIVE REPORT'!M20</f>
        <v>-62.32857542681221</v>
      </c>
      <c r="N20" s="14">
        <f t="shared" si="0"/>
        <v>528.4067711441224</v>
      </c>
      <c r="O20" s="37">
        <f>'WEEKLY COMPETITIVE REPORT'!O20</f>
        <v>17</v>
      </c>
      <c r="P20" s="14">
        <f>'WEEKLY COMPETITIVE REPORT'!P20/Y4</f>
        <v>13788.040576615056</v>
      </c>
      <c r="Q20" s="14">
        <f>'WEEKLY COMPETITIVE REPORT'!Q20/Y4</f>
        <v>37933.79604911906</v>
      </c>
      <c r="R20" s="22">
        <f>'WEEKLY COMPETITIVE REPORT'!R20</f>
        <v>1643</v>
      </c>
      <c r="S20" s="22">
        <f>'WEEKLY COMPETITIVE REPORT'!S20</f>
        <v>4426</v>
      </c>
      <c r="T20" s="64">
        <f>'WEEKLY COMPETITIVE REPORT'!T20</f>
        <v>-63.652357494722025</v>
      </c>
      <c r="U20" s="14">
        <f>'WEEKLY COMPETITIVE REPORT'!U20/Y4</f>
        <v>137032.83502402564</v>
      </c>
      <c r="V20" s="14">
        <f t="shared" si="1"/>
        <v>811.0612103891209</v>
      </c>
      <c r="W20" s="25">
        <f t="shared" si="2"/>
        <v>150820.8756006407</v>
      </c>
      <c r="X20" s="22">
        <f>'WEEKLY COMPETITIVE REPORT'!X20</f>
        <v>16979</v>
      </c>
      <c r="Y20" s="56">
        <f>'WEEKLY COMPETITIVE REPORT'!Y20</f>
        <v>18622</v>
      </c>
    </row>
    <row r="21" spans="1:25" ht="12.75">
      <c r="A21" s="50">
        <v>8</v>
      </c>
      <c r="B21" s="4">
        <f>'WEEKLY COMPETITIVE REPORT'!B21</f>
        <v>7</v>
      </c>
      <c r="C21" s="4" t="str">
        <f>'WEEKLY COMPETITIVE REPORT'!C21</f>
        <v>CHEFURS RAUS!</v>
      </c>
      <c r="D21" s="4" t="str">
        <f>'WEEKLY COMPETITIVE REPORT'!D21</f>
        <v>ČEFURJI RAUS!</v>
      </c>
      <c r="E21" s="4" t="str">
        <f>'WEEKLY COMPETITIVE REPORT'!E21</f>
        <v>IND</v>
      </c>
      <c r="F21" s="4" t="str">
        <f>'WEEKLY COMPETITIVE REPORT'!F21</f>
        <v>KZC</v>
      </c>
      <c r="G21" s="37">
        <f>'WEEKLY COMPETITIVE REPORT'!G21</f>
        <v>6</v>
      </c>
      <c r="H21" s="37">
        <f>'WEEKLY COMPETITIVE REPORT'!H21</f>
        <v>15</v>
      </c>
      <c r="I21" s="14">
        <f>'WEEKLY COMPETITIVE REPORT'!I21/Y4</f>
        <v>6641.751201281367</v>
      </c>
      <c r="J21" s="14">
        <f>'WEEKLY COMPETITIVE REPORT'!J21/Y4</f>
        <v>19444.741057127605</v>
      </c>
      <c r="K21" s="22">
        <f>'WEEKLY COMPETITIVE REPORT'!K21</f>
        <v>884</v>
      </c>
      <c r="L21" s="22">
        <f>'WEEKLY COMPETITIVE REPORT'!L21</f>
        <v>2616</v>
      </c>
      <c r="M21" s="64">
        <f>'WEEKLY COMPETITIVE REPORT'!M21</f>
        <v>-65.84294343767161</v>
      </c>
      <c r="N21" s="14">
        <f aca="true" t="shared" si="3" ref="N21:N33">I21/H21</f>
        <v>442.7834134187578</v>
      </c>
      <c r="O21" s="37">
        <f>'WEEKLY COMPETITIVE REPORT'!O21</f>
        <v>15</v>
      </c>
      <c r="P21" s="14">
        <f>'WEEKLY COMPETITIVE REPORT'!P21/Y4</f>
        <v>13525.093432995196</v>
      </c>
      <c r="Q21" s="14">
        <f>'WEEKLY COMPETITIVE REPORT'!Q21/Y4</f>
        <v>28386.278697277095</v>
      </c>
      <c r="R21" s="22">
        <f>'WEEKLY COMPETITIVE REPORT'!R21</f>
        <v>2248</v>
      </c>
      <c r="S21" s="22">
        <f>'WEEKLY COMPETITIVE REPORT'!S21</f>
        <v>3963</v>
      </c>
      <c r="T21" s="64">
        <f>'WEEKLY COMPETITIVE REPORT'!T21</f>
        <v>-52.35341138853623</v>
      </c>
      <c r="U21" s="14">
        <f>'WEEKLY COMPETITIVE REPORT'!U21/Y4</f>
        <v>311360.11745862255</v>
      </c>
      <c r="V21" s="14">
        <f aca="true" t="shared" si="4" ref="V21:V33">P21/O21</f>
        <v>901.672895533013</v>
      </c>
      <c r="W21" s="25">
        <f aca="true" t="shared" si="5" ref="W21:W33">P21+U21</f>
        <v>324885.21089161775</v>
      </c>
      <c r="X21" s="22">
        <f>'WEEKLY COMPETITIVE REPORT'!X21</f>
        <v>46004</v>
      </c>
      <c r="Y21" s="56">
        <f>'WEEKLY COMPETITIVE REPORT'!Y21</f>
        <v>48252</v>
      </c>
    </row>
    <row r="22" spans="1:25" ht="12.75">
      <c r="A22" s="50">
        <v>9</v>
      </c>
      <c r="B22" s="4">
        <f>'WEEKLY COMPETITIVE REPORT'!B22</f>
        <v>6</v>
      </c>
      <c r="C22" s="4" t="str">
        <f>'WEEKLY COMPETITIVE REPORT'!C22</f>
        <v>KHUMBA</v>
      </c>
      <c r="D22" s="4" t="str">
        <f>'WEEKLY COMPETITIVE REPORT'!D22</f>
        <v>KHUMBA</v>
      </c>
      <c r="E22" s="4" t="str">
        <f>'WEEKLY COMPETITIVE REPORT'!E22</f>
        <v>IND</v>
      </c>
      <c r="F22" s="4" t="str">
        <f>'WEEKLY COMPETITIVE REPORT'!F22</f>
        <v>Blitz</v>
      </c>
      <c r="G22" s="37">
        <f>'WEEKLY COMPETITIVE REPORT'!G22</f>
        <v>3</v>
      </c>
      <c r="H22" s="37">
        <f>'WEEKLY COMPETITIVE REPORT'!H22</f>
        <v>8</v>
      </c>
      <c r="I22" s="14">
        <f>'WEEKLY COMPETITIVE REPORT'!I22/Y4</f>
        <v>9774.426054458088</v>
      </c>
      <c r="J22" s="14">
        <f>'WEEKLY COMPETITIVE REPORT'!J22/Y4</f>
        <v>23836.091831286707</v>
      </c>
      <c r="K22" s="22">
        <f>'WEEKLY COMPETITIVE REPORT'!K22</f>
        <v>1242</v>
      </c>
      <c r="L22" s="22">
        <f>'WEEKLY COMPETITIVE REPORT'!L22</f>
        <v>3159</v>
      </c>
      <c r="M22" s="64">
        <f>'WEEKLY COMPETITIVE REPORT'!M22</f>
        <v>-58.99316832792026</v>
      </c>
      <c r="N22" s="14">
        <f t="shared" si="3"/>
        <v>1221.803256807261</v>
      </c>
      <c r="O22" s="37">
        <f>'WEEKLY COMPETITIVE REPORT'!O22</f>
        <v>8</v>
      </c>
      <c r="P22" s="14">
        <f>'WEEKLY COMPETITIVE REPORT'!P22/Y4</f>
        <v>11015.750133475707</v>
      </c>
      <c r="Q22" s="14">
        <f>'WEEKLY COMPETITIVE REPORT'!Q22/Y4</f>
        <v>30166.844634276564</v>
      </c>
      <c r="R22" s="22">
        <f>'WEEKLY COMPETITIVE REPORT'!R22</f>
        <v>1431</v>
      </c>
      <c r="S22" s="22">
        <f>'WEEKLY COMPETITIVE REPORT'!S22</f>
        <v>4066</v>
      </c>
      <c r="T22" s="64">
        <f>'WEEKLY COMPETITIVE REPORT'!T22</f>
        <v>-63.4839166408566</v>
      </c>
      <c r="U22" s="14">
        <f>'WEEKLY COMPETITIVE REPORT'!U22/Y4</f>
        <v>62357.180993059264</v>
      </c>
      <c r="V22" s="14">
        <f t="shared" si="4"/>
        <v>1376.9687666844634</v>
      </c>
      <c r="W22" s="25">
        <f t="shared" si="5"/>
        <v>73372.93112653497</v>
      </c>
      <c r="X22" s="22">
        <f>'WEEKLY COMPETITIVE REPORT'!X22</f>
        <v>9024</v>
      </c>
      <c r="Y22" s="56">
        <f>'WEEKLY COMPETITIVE REPORT'!Y22</f>
        <v>10455</v>
      </c>
    </row>
    <row r="23" spans="1:25" ht="12.75">
      <c r="A23" s="50">
        <v>10</v>
      </c>
      <c r="B23" s="4">
        <f>'WEEKLY COMPETITIVE REPORT'!B23</f>
        <v>10</v>
      </c>
      <c r="C23" s="4" t="str">
        <f>'WEEKLY COMPETITIVE REPORT'!C23</f>
        <v>CAPTAIN PHILLIPS</v>
      </c>
      <c r="D23" s="4" t="str">
        <f>'WEEKLY COMPETITIVE REPORT'!D23</f>
        <v>KAPITAN PHILIPS</v>
      </c>
      <c r="E23" s="4" t="str">
        <f>'WEEKLY COMPETITIVE REPORT'!E23</f>
        <v>SONY</v>
      </c>
      <c r="F23" s="4" t="str">
        <f>'WEEKLY COMPETITIVE REPORT'!F23</f>
        <v>CF</v>
      </c>
      <c r="G23" s="37">
        <f>'WEEKLY COMPETITIVE REPORT'!G23</f>
        <v>3</v>
      </c>
      <c r="H23" s="37">
        <f>'WEEKLY COMPETITIVE REPORT'!H23</f>
        <v>10</v>
      </c>
      <c r="I23" s="14">
        <f>'WEEKLY COMPETITIVE REPORT'!I23/Y4</f>
        <v>4727.709556860652</v>
      </c>
      <c r="J23" s="14">
        <f>'WEEKLY COMPETITIVE REPORT'!J23/Y4</f>
        <v>12652.162306460224</v>
      </c>
      <c r="K23" s="22">
        <f>'WEEKLY COMPETITIVE REPORT'!K23</f>
        <v>594</v>
      </c>
      <c r="L23" s="22">
        <f>'WEEKLY COMPETITIVE REPORT'!L23</f>
        <v>1648</v>
      </c>
      <c r="M23" s="64">
        <f>'WEEKLY COMPETITIVE REPORT'!M23</f>
        <v>-62.633189154974154</v>
      </c>
      <c r="N23" s="14">
        <f t="shared" si="3"/>
        <v>472.7709556860652</v>
      </c>
      <c r="O23" s="37">
        <f>'WEEKLY COMPETITIVE REPORT'!O23</f>
        <v>10</v>
      </c>
      <c r="P23" s="14">
        <f>'WEEKLY COMPETITIVE REPORT'!P23/Y4</f>
        <v>6837.9604911906035</v>
      </c>
      <c r="Q23" s="14">
        <f>'WEEKLY COMPETITIVE REPORT'!Q23/Y4</f>
        <v>18654.564869193808</v>
      </c>
      <c r="R23" s="22">
        <f>'WEEKLY COMPETITIVE REPORT'!R23</f>
        <v>938</v>
      </c>
      <c r="S23" s="22">
        <f>'WEEKLY COMPETITIVE REPORT'!S23</f>
        <v>2539</v>
      </c>
      <c r="T23" s="64">
        <f>'WEEKLY COMPETITIVE REPORT'!T23</f>
        <v>-63.34430452203778</v>
      </c>
      <c r="U23" s="14">
        <f>'WEEKLY COMPETITIVE REPORT'!U23/Y4</f>
        <v>40100.10678056594</v>
      </c>
      <c r="V23" s="14">
        <f t="shared" si="4"/>
        <v>683.7960491190604</v>
      </c>
      <c r="W23" s="25">
        <f t="shared" si="5"/>
        <v>46938.06727175655</v>
      </c>
      <c r="X23" s="22">
        <f>'WEEKLY COMPETITIVE REPORT'!X23</f>
        <v>5747</v>
      </c>
      <c r="Y23" s="56">
        <f>'WEEKLY COMPETITIVE REPORT'!Y23</f>
        <v>6685</v>
      </c>
    </row>
    <row r="24" spans="1:25" ht="12.75">
      <c r="A24" s="50">
        <v>11</v>
      </c>
      <c r="B24" s="4">
        <f>'WEEKLY COMPETITIVE REPORT'!B24</f>
        <v>8</v>
      </c>
      <c r="C24" s="4" t="str">
        <f>'WEEKLY COMPETITIVE REPORT'!C24</f>
        <v>ESCAPE PLAN</v>
      </c>
      <c r="D24" s="4" t="str">
        <f>'WEEKLY COMPETITIVE REPORT'!D24</f>
        <v>NAČRT ZA POBEG</v>
      </c>
      <c r="E24" s="4" t="str">
        <f>'WEEKLY COMPETITIVE REPORT'!E24</f>
        <v>IND</v>
      </c>
      <c r="F24" s="4" t="str">
        <f>'WEEKLY COMPETITIVE REPORT'!F24</f>
        <v>Blitz</v>
      </c>
      <c r="G24" s="37">
        <f>'WEEKLY COMPETITIVE REPORT'!G24</f>
        <v>4</v>
      </c>
      <c r="H24" s="37">
        <f>'WEEKLY COMPETITIVE REPORT'!H24</f>
        <v>8</v>
      </c>
      <c r="I24" s="14">
        <f>'WEEKLY COMPETITIVE REPORT'!I24/Y4</f>
        <v>4903.897490656701</v>
      </c>
      <c r="J24" s="14">
        <f>'WEEKLY COMPETITIVE REPORT'!J24/Y4</f>
        <v>14462.092899092366</v>
      </c>
      <c r="K24" s="22">
        <f>'WEEKLY COMPETITIVE REPORT'!K24</f>
        <v>635</v>
      </c>
      <c r="L24" s="22">
        <f>'WEEKLY COMPETITIVE REPORT'!L24</f>
        <v>1859</v>
      </c>
      <c r="M24" s="64">
        <f>'WEEKLY COMPETITIVE REPORT'!M24</f>
        <v>-66.09137055837564</v>
      </c>
      <c r="N24" s="14">
        <f t="shared" si="3"/>
        <v>612.9871863320876</v>
      </c>
      <c r="O24" s="37">
        <f>'WEEKLY COMPETITIVE REPORT'!O24</f>
        <v>8</v>
      </c>
      <c r="P24" s="14">
        <f>'WEEKLY COMPETITIVE REPORT'!P24/Y4</f>
        <v>6681.793913507742</v>
      </c>
      <c r="Q24" s="14">
        <f>'WEEKLY COMPETITIVE REPORT'!Q24/Y4</f>
        <v>20073.41163908169</v>
      </c>
      <c r="R24" s="22">
        <f>'WEEKLY COMPETITIVE REPORT'!R24</f>
        <v>904</v>
      </c>
      <c r="S24" s="22">
        <f>'WEEKLY COMPETITIVE REPORT'!S24</f>
        <v>2683</v>
      </c>
      <c r="T24" s="64">
        <f>'WEEKLY COMPETITIVE REPORT'!T24</f>
        <v>-66.71321231464859</v>
      </c>
      <c r="U24" s="14">
        <f>'WEEKLY COMPETITIVE REPORT'!U24/Y4</f>
        <v>76417.51201281368</v>
      </c>
      <c r="V24" s="14">
        <f t="shared" si="4"/>
        <v>835.2242391884678</v>
      </c>
      <c r="W24" s="25">
        <f t="shared" si="5"/>
        <v>83099.30592632142</v>
      </c>
      <c r="X24" s="22">
        <f>'WEEKLY COMPETITIVE REPORT'!X24</f>
        <v>10957</v>
      </c>
      <c r="Y24" s="56">
        <f>'WEEKLY COMPETITIVE REPORT'!Y24</f>
        <v>11861</v>
      </c>
    </row>
    <row r="25" spans="1:25" ht="12.75">
      <c r="A25" s="50">
        <v>12</v>
      </c>
      <c r="B25" s="4">
        <f>'WEEKLY COMPETITIVE REPORT'!B25</f>
        <v>11</v>
      </c>
      <c r="C25" s="4" t="str">
        <f>'WEEKLY COMPETITIVE REPORT'!C25</f>
        <v>CLASS ENEMY</v>
      </c>
      <c r="D25" s="4" t="str">
        <f>'WEEKLY COMPETITIVE REPORT'!D25</f>
        <v>RAZREDNI SOVRAŽNIK</v>
      </c>
      <c r="E25" s="4" t="str">
        <f>'WEEKLY COMPETITIVE REPORT'!E25</f>
        <v>DOMEST</v>
      </c>
      <c r="F25" s="4" t="str">
        <f>'WEEKLY COMPETITIVE REPORT'!F25</f>
        <v>FIVIA</v>
      </c>
      <c r="G25" s="37">
        <f>'WEEKLY COMPETITIVE REPORT'!G25</f>
        <v>9</v>
      </c>
      <c r="H25" s="37">
        <f>'WEEKLY COMPETITIVE REPORT'!H25</f>
        <v>11</v>
      </c>
      <c r="I25" s="14">
        <f>'WEEKLY COMPETITIVE REPORT'!I25/Y4</f>
        <v>3380.9396689802456</v>
      </c>
      <c r="J25" s="14">
        <f>'WEEKLY COMPETITIVE REPORT'!J25/Y4</f>
        <v>3358.248798718633</v>
      </c>
      <c r="K25" s="22">
        <f>'WEEKLY COMPETITIVE REPORT'!K25</f>
        <v>691</v>
      </c>
      <c r="L25" s="22">
        <f>'WEEKLY COMPETITIVE REPORT'!L25</f>
        <v>495</v>
      </c>
      <c r="M25" s="64">
        <f>'WEEKLY COMPETITIVE REPORT'!M25</f>
        <v>0.6756756756756772</v>
      </c>
      <c r="N25" s="14">
        <f t="shared" si="3"/>
        <v>307.3581517254769</v>
      </c>
      <c r="O25" s="37">
        <f>'WEEKLY COMPETITIVE REPORT'!O25</f>
        <v>11</v>
      </c>
      <c r="P25" s="14">
        <f>'WEEKLY COMPETITIVE REPORT'!P25/Y4</f>
        <v>5249.599572877736</v>
      </c>
      <c r="Q25" s="14">
        <f>'WEEKLY COMPETITIVE REPORT'!Q25/Y4</f>
        <v>7969.834490122798</v>
      </c>
      <c r="R25" s="22">
        <f>'WEEKLY COMPETITIVE REPORT'!R25</f>
        <v>1005</v>
      </c>
      <c r="S25" s="22">
        <f>'WEEKLY COMPETITIVE REPORT'!S25</f>
        <v>1317</v>
      </c>
      <c r="T25" s="64">
        <f>'WEEKLY COMPETITIVE REPORT'!T25</f>
        <v>-34.13163624183554</v>
      </c>
      <c r="U25" s="14">
        <f>'WEEKLY COMPETITIVE REPORT'!U25/Y4</f>
        <v>149938.60117458622</v>
      </c>
      <c r="V25" s="14">
        <f t="shared" si="4"/>
        <v>477.2363248070669</v>
      </c>
      <c r="W25" s="25">
        <f t="shared" si="5"/>
        <v>155188.20074746397</v>
      </c>
      <c r="X25" s="22">
        <f>'WEEKLY COMPETITIVE REPORT'!X25</f>
        <v>27259</v>
      </c>
      <c r="Y25" s="56">
        <f>'WEEKLY COMPETITIVE REPORT'!Y25</f>
        <v>28264</v>
      </c>
    </row>
    <row r="26" spans="1:25" ht="12.75" customHeight="1">
      <c r="A26" s="50">
        <v>13</v>
      </c>
      <c r="B26" s="4">
        <f>'WEEKLY COMPETITIVE REPORT'!B26</f>
        <v>9</v>
      </c>
      <c r="C26" s="4" t="str">
        <f>'WEEKLY COMPETITIVE REPORT'!C26</f>
        <v>CARRIE</v>
      </c>
      <c r="D26" s="4" t="str">
        <f>'WEEKLY COMPETITIVE REPORT'!D26</f>
        <v>CARRIE</v>
      </c>
      <c r="E26" s="4" t="str">
        <f>'WEEKLY COMPETITIVE REPORT'!E26</f>
        <v>SONY</v>
      </c>
      <c r="F26" s="4" t="str">
        <f>'WEEKLY COMPETITIVE REPORT'!F26</f>
        <v>CF</v>
      </c>
      <c r="G26" s="37">
        <f>'WEEKLY COMPETITIVE REPORT'!G26</f>
        <v>2</v>
      </c>
      <c r="H26" s="37">
        <f>'WEEKLY COMPETITIVE REPORT'!H26</f>
        <v>10</v>
      </c>
      <c r="I26" s="14">
        <f>'WEEKLY COMPETITIVE REPORT'!I26/Y4</f>
        <v>3049.9199145755474</v>
      </c>
      <c r="J26" s="14">
        <f>'WEEKLY COMPETITIVE REPORT'!J26/Y4</f>
        <v>11861.986118526429</v>
      </c>
      <c r="K26" s="22">
        <f>'WEEKLY COMPETITIVE REPORT'!K26</f>
        <v>406</v>
      </c>
      <c r="L26" s="22">
        <f>'WEEKLY COMPETITIVE REPORT'!L26</f>
        <v>1643</v>
      </c>
      <c r="M26" s="64">
        <f>'WEEKLY COMPETITIVE REPORT'!M26</f>
        <v>-74.28828626083043</v>
      </c>
      <c r="N26" s="14">
        <f t="shared" si="3"/>
        <v>304.9919914575547</v>
      </c>
      <c r="O26" s="37">
        <f>'WEEKLY COMPETITIVE REPORT'!O26</f>
        <v>10</v>
      </c>
      <c r="P26" s="14">
        <f>'WEEKLY COMPETITIVE REPORT'!P26/Y4</f>
        <v>3849.439402028831</v>
      </c>
      <c r="Q26" s="14">
        <f>'WEEKLY COMPETITIVE REPORT'!Q26/Y4</f>
        <v>19120.395088093966</v>
      </c>
      <c r="R26" s="22">
        <f>'WEEKLY COMPETITIVE REPORT'!R26</f>
        <v>553</v>
      </c>
      <c r="S26" s="22">
        <f>'WEEKLY COMPETITIVE REPORT'!S26</f>
        <v>2782</v>
      </c>
      <c r="T26" s="64">
        <f>'WEEKLY COMPETITIVE REPORT'!T26</f>
        <v>-79.8673647469459</v>
      </c>
      <c r="U26" s="14">
        <f>'WEEKLY COMPETITIVE REPORT'!U26/Y4</f>
        <v>19120.395088093966</v>
      </c>
      <c r="V26" s="14">
        <f t="shared" si="4"/>
        <v>384.9439402028831</v>
      </c>
      <c r="W26" s="25">
        <f t="shared" si="5"/>
        <v>22969.834490122797</v>
      </c>
      <c r="X26" s="22">
        <f>'WEEKLY COMPETITIVE REPORT'!X26</f>
        <v>2782</v>
      </c>
      <c r="Y26" s="56">
        <f>'WEEKLY COMPETITIVE REPORT'!Y26</f>
        <v>3335</v>
      </c>
    </row>
    <row r="27" spans="1:25" ht="12.75" customHeight="1">
      <c r="A27" s="50">
        <v>14</v>
      </c>
      <c r="B27" s="4">
        <f>'WEEKLY COMPETITIVE REPORT'!B27</f>
        <v>14</v>
      </c>
      <c r="C27" s="4" t="str">
        <f>'WEEKLY COMPETITIVE REPORT'!C27</f>
        <v>BLUE JASMINE</v>
      </c>
      <c r="D27" s="4" t="str">
        <f>'WEEKLY COMPETITIVE REPORT'!D27</f>
        <v>OTOŽNA JASMINE</v>
      </c>
      <c r="E27" s="4" t="str">
        <f>'WEEKLY COMPETITIVE REPORT'!E27</f>
        <v>IND</v>
      </c>
      <c r="F27" s="4" t="str">
        <f>'WEEKLY COMPETITIVE REPORT'!F27</f>
        <v>Cinemania</v>
      </c>
      <c r="G27" s="37">
        <f>'WEEKLY COMPETITIVE REPORT'!G27</f>
        <v>4</v>
      </c>
      <c r="H27" s="37">
        <f>'WEEKLY COMPETITIVE REPORT'!H27</f>
        <v>1</v>
      </c>
      <c r="I27" s="14">
        <f>'WEEKLY COMPETITIVE REPORT'!I27/Y4</f>
        <v>2207.688200747464</v>
      </c>
      <c r="J27" s="14">
        <f>'WEEKLY COMPETITIVE REPORT'!J27/Y17</f>
        <v>0.6434258142340169</v>
      </c>
      <c r="K27" s="22">
        <f>'WEEKLY COMPETITIVE REPORT'!K27</f>
        <v>283</v>
      </c>
      <c r="L27" s="22">
        <f>'WEEKLY COMPETITIVE REPORT'!L27</f>
        <v>460</v>
      </c>
      <c r="M27" s="64">
        <f>'WEEKLY COMPETITIVE REPORT'!M27</f>
        <v>-37.982752155980506</v>
      </c>
      <c r="N27" s="14">
        <f t="shared" si="3"/>
        <v>2207.688200747464</v>
      </c>
      <c r="O27" s="37">
        <f>'WEEKLY COMPETITIVE REPORT'!O27</f>
        <v>1</v>
      </c>
      <c r="P27" s="14">
        <f>'WEEKLY COMPETITIVE REPORT'!P27/Y4</f>
        <v>2977.843032568073</v>
      </c>
      <c r="Q27" s="14">
        <f>'WEEKLY COMPETITIVE REPORT'!Q27/Y17</f>
        <v>1.0347406513872135</v>
      </c>
      <c r="R27" s="22">
        <f>'WEEKLY COMPETITIVE REPORT'!R27</f>
        <v>389</v>
      </c>
      <c r="S27" s="22">
        <f>'WEEKLY COMPETITIVE REPORT'!S27</f>
        <v>762</v>
      </c>
      <c r="T27" s="64">
        <f>'WEEKLY COMPETITIVE REPORT'!T27</f>
        <v>-47.983212870132895</v>
      </c>
      <c r="U27" s="14">
        <f>'WEEKLY COMPETITIVE REPORT'!U27/Y17</f>
        <v>2.92496984318456</v>
      </c>
      <c r="V27" s="14">
        <f t="shared" si="4"/>
        <v>2977.843032568073</v>
      </c>
      <c r="W27" s="25">
        <f t="shared" si="5"/>
        <v>2980.7680024112574</v>
      </c>
      <c r="X27" s="22">
        <f>'WEEKLY COMPETITIVE REPORT'!X27</f>
        <v>2195</v>
      </c>
      <c r="Y27" s="56">
        <f>'WEEKLY COMPETITIVE REPORT'!Y27</f>
        <v>2584</v>
      </c>
    </row>
    <row r="28" spans="1:25" ht="12.75">
      <c r="A28" s="50">
        <v>15</v>
      </c>
      <c r="B28" s="4" t="str">
        <f>'WEEKLY COMPETITIVE REPORT'!B28</f>
        <v>New</v>
      </c>
      <c r="C28" s="4" t="str">
        <f>'WEEKLY COMPETITIVE REPORT'!C28</f>
        <v>FIFTH ESTATE</v>
      </c>
      <c r="D28" s="4" t="str">
        <f>'WEEKLY COMPETITIVE REPORT'!D28</f>
        <v>PETA VEJA OBLASTI</v>
      </c>
      <c r="E28" s="4" t="str">
        <f>'WEEKLY COMPETITIVE REPORT'!E28</f>
        <v>IND</v>
      </c>
      <c r="F28" s="4" t="str">
        <f>'WEEKLY COMPETITIVE REPORT'!F28</f>
        <v>Blitz</v>
      </c>
      <c r="G28" s="37">
        <f>'WEEKLY COMPETITIVE REPORT'!G28</f>
        <v>1</v>
      </c>
      <c r="H28" s="37">
        <f>'WEEKLY COMPETITIVE REPORT'!H28</f>
        <v>7</v>
      </c>
      <c r="I28" s="14">
        <f>'WEEKLY COMPETITIVE REPORT'!I28/Y4</f>
        <v>2118.259476775227</v>
      </c>
      <c r="J28" s="14">
        <f>'WEEKLY COMPETITIVE REPORT'!J28/Y17</f>
        <v>0</v>
      </c>
      <c r="K28" s="22">
        <f>'WEEKLY COMPETITIVE REPORT'!K28</f>
        <v>263</v>
      </c>
      <c r="L28" s="22">
        <f>'WEEKLY COMPETITIVE REPORT'!L28</f>
        <v>0</v>
      </c>
      <c r="M28" s="64">
        <f>'WEEKLY COMPETITIVE REPORT'!M28</f>
        <v>0</v>
      </c>
      <c r="N28" s="14">
        <f t="shared" si="3"/>
        <v>302.6084966821753</v>
      </c>
      <c r="O28" s="37">
        <f>'WEEKLY COMPETITIVE REPORT'!O28</f>
        <v>7</v>
      </c>
      <c r="P28" s="14">
        <f>'WEEKLY COMPETITIVE REPORT'!P28/Y4</f>
        <v>2810.998398291511</v>
      </c>
      <c r="Q28" s="14">
        <f>'WEEKLY COMPETITIVE REPORT'!Q28/Y17</f>
        <v>0</v>
      </c>
      <c r="R28" s="22">
        <f>'WEEKLY COMPETITIVE REPORT'!R28</f>
        <v>365</v>
      </c>
      <c r="S28" s="22">
        <f>'WEEKLY COMPETITIVE REPORT'!S28</f>
        <v>0</v>
      </c>
      <c r="T28" s="64">
        <f>'WEEKLY COMPETITIVE REPORT'!T28</f>
        <v>0</v>
      </c>
      <c r="U28" s="14">
        <f>'WEEKLY COMPETITIVE REPORT'!U28/Y17</f>
        <v>0</v>
      </c>
      <c r="V28" s="14">
        <f t="shared" si="4"/>
        <v>401.57119975593014</v>
      </c>
      <c r="W28" s="25">
        <f t="shared" si="5"/>
        <v>2810.998398291511</v>
      </c>
      <c r="X28" s="22">
        <f>'WEEKLY COMPETITIVE REPORT'!W29</f>
        <v>104899</v>
      </c>
      <c r="Y28" s="56">
        <f>'WEEKLY COMPETITIVE REPORT'!X29</f>
        <v>21291</v>
      </c>
    </row>
    <row r="29" spans="1:25" ht="12.75">
      <c r="A29" s="50">
        <v>16</v>
      </c>
      <c r="B29" s="4">
        <f>'WEEKLY COMPETITIVE REPORT'!B29</f>
        <v>13</v>
      </c>
      <c r="C29" s="4" t="str">
        <f>'WEEKLY COMPETITIVE REPORT'!C29</f>
        <v>PLANES 3D</v>
      </c>
      <c r="D29" s="4" t="str">
        <f>'WEEKLY COMPETITIVE REPORT'!D29</f>
        <v>AVIONI 3D</v>
      </c>
      <c r="E29" s="4" t="str">
        <f>'WEEKLY COMPETITIVE REPORT'!E29</f>
        <v>BVI</v>
      </c>
      <c r="F29" s="4" t="str">
        <f>'WEEKLY COMPETITIVE REPORT'!F29</f>
        <v>CENEX</v>
      </c>
      <c r="G29" s="37">
        <f>'WEEKLY COMPETITIVE REPORT'!G29</f>
        <v>8</v>
      </c>
      <c r="H29" s="37">
        <f>'WEEKLY COMPETITIVE REPORT'!H29</f>
        <v>21</v>
      </c>
      <c r="I29" s="14">
        <f>'WEEKLY COMPETITIVE REPORT'!I29/Y4</f>
        <v>1747.1970101441539</v>
      </c>
      <c r="J29" s="14">
        <f>'WEEKLY COMPETITIVE REPORT'!J29/Y17</f>
        <v>0.9131483715319663</v>
      </c>
      <c r="K29" s="22">
        <f>'WEEKLY COMPETITIVE REPORT'!K29</f>
        <v>268</v>
      </c>
      <c r="L29" s="22">
        <f>'WEEKLY COMPETITIVE REPORT'!L29</f>
        <v>763</v>
      </c>
      <c r="M29" s="64">
        <f>'WEEKLY COMPETITIVE REPORT'!M29</f>
        <v>-65.41611624834874</v>
      </c>
      <c r="N29" s="14">
        <f t="shared" si="3"/>
        <v>83.19985762591209</v>
      </c>
      <c r="O29" s="37">
        <f>'WEEKLY COMPETITIVE REPORT'!O29</f>
        <v>21</v>
      </c>
      <c r="P29" s="14">
        <f>'WEEKLY COMPETITIVE REPORT'!P29/Y4</f>
        <v>1964.7624132407902</v>
      </c>
      <c r="Q29" s="14">
        <f>'WEEKLY COMPETITIVE REPORT'!Q29/Y17</f>
        <v>1.2115802171290713</v>
      </c>
      <c r="R29" s="22">
        <f>'WEEKLY COMPETITIVE REPORT'!R29</f>
        <v>309</v>
      </c>
      <c r="S29" s="22">
        <f>'WEEKLY COMPETITIVE REPORT'!S29</f>
        <v>1013</v>
      </c>
      <c r="T29" s="64">
        <f>'WEEKLY COMPETITIVE REPORT'!T29</f>
        <v>-70.6889685384309</v>
      </c>
      <c r="U29" s="14" t="e">
        <f>'WEEKLY COMPETITIVE REPORT'!#REF!/Y4</f>
        <v>#REF!</v>
      </c>
      <c r="V29" s="14">
        <f t="shared" si="4"/>
        <v>93.5601149162281</v>
      </c>
      <c r="W29" s="25" t="e">
        <f t="shared" si="5"/>
        <v>#REF!</v>
      </c>
      <c r="X29" s="22" t="e">
        <f>'WEEKLY COMPETITIVE REPORT'!#REF!</f>
        <v>#REF!</v>
      </c>
      <c r="Y29" s="56">
        <f>'WEEKLY COMPETITIVE REPORT'!Y29</f>
        <v>21600</v>
      </c>
    </row>
    <row r="30" spans="1:25" ht="12.75">
      <c r="A30" s="51">
        <v>17</v>
      </c>
      <c r="B30" s="4">
        <f>'WEEKLY COMPETITIVE REPORT'!B30</f>
        <v>16</v>
      </c>
      <c r="C30" s="4" t="str">
        <f>'WEEKLY COMPETITIVE REPORT'!C30</f>
        <v>WE'RE THE MILLERS</v>
      </c>
      <c r="D30" s="4" t="str">
        <f>'WEEKLY COMPETITIVE REPORT'!D30</f>
        <v>MI SMO MILLERJEVI</v>
      </c>
      <c r="E30" s="4" t="str">
        <f>'WEEKLY COMPETITIVE REPORT'!E30</f>
        <v>WB</v>
      </c>
      <c r="F30" s="4" t="str">
        <f>'WEEKLY COMPETITIVE REPORT'!F30</f>
        <v>Blitz</v>
      </c>
      <c r="G30" s="37">
        <f>'WEEKLY COMPETITIVE REPORT'!G30</f>
        <v>12</v>
      </c>
      <c r="H30" s="37">
        <f>'WEEKLY COMPETITIVE REPORT'!H30</f>
        <v>10</v>
      </c>
      <c r="I30" s="14">
        <f>'WEEKLY COMPETITIVE REPORT'!I30/Y4</f>
        <v>1344.1003737319809</v>
      </c>
      <c r="J30" s="14">
        <f>'WEEKLY COMPETITIVE REPORT'!J30/Y17</f>
        <v>0.5162846803377563</v>
      </c>
      <c r="K30" s="22">
        <f>'WEEKLY COMPETITIVE REPORT'!K30</f>
        <v>201</v>
      </c>
      <c r="L30" s="22">
        <f>'WEEKLY COMPETITIVE REPORT'!L30</f>
        <v>405</v>
      </c>
      <c r="M30" s="64">
        <f>'WEEKLY COMPETITIVE REPORT'!M30</f>
        <v>-52.94392523364486</v>
      </c>
      <c r="N30" s="14">
        <f t="shared" si="3"/>
        <v>134.4100373731981</v>
      </c>
      <c r="O30" s="37">
        <f>'WEEKLY COMPETITIVE REPORT'!O30</f>
        <v>10</v>
      </c>
      <c r="P30" s="14">
        <f>'WEEKLY COMPETITIVE REPORT'!P30/Y4</f>
        <v>1560.3310197544047</v>
      </c>
      <c r="Q30" s="14">
        <f>'WEEKLY COMPETITIVE REPORT'!Q30/Y17</f>
        <v>0.7348612786489747</v>
      </c>
      <c r="R30" s="22">
        <f>'WEEKLY COMPETITIVE REPORT'!R30</f>
        <v>240</v>
      </c>
      <c r="S30" s="22">
        <f>'WEEKLY COMPETITIVE REPORT'!S30</f>
        <v>604</v>
      </c>
      <c r="T30" s="64">
        <f>'WEEKLY COMPETITIVE REPORT'!T30</f>
        <v>-61.621799080761654</v>
      </c>
      <c r="U30" s="14">
        <f>'WEEKLY COMPETITIVE REPORT'!U30/Y4</f>
        <v>189660.97170315002</v>
      </c>
      <c r="V30" s="14">
        <f t="shared" si="4"/>
        <v>156.03310197544047</v>
      </c>
      <c r="W30" s="25">
        <f t="shared" si="5"/>
        <v>191221.30272290442</v>
      </c>
      <c r="X30" s="22">
        <f>'WEEKLY COMPETITIVE REPORT'!X30</f>
        <v>28397</v>
      </c>
      <c r="Y30" s="56">
        <f>'WEEKLY COMPETITIVE REPORT'!Y30</f>
        <v>28637</v>
      </c>
    </row>
    <row r="31" spans="1:25" ht="12.75">
      <c r="A31" s="50">
        <v>18</v>
      </c>
      <c r="B31" s="4">
        <f>'WEEKLY COMPETITIVE REPORT'!B31</f>
        <v>12</v>
      </c>
      <c r="C31" s="4" t="str">
        <f>'WEEKLY COMPETITIVE REPORT'!C31</f>
        <v>TURBO 3D</v>
      </c>
      <c r="D31" s="4" t="str">
        <f>'WEEKLY COMPETITIVE REPORT'!D31</f>
        <v>TURBO 3D</v>
      </c>
      <c r="E31" s="4" t="str">
        <f>'WEEKLY COMPETITIVE REPORT'!E31</f>
        <v>IND</v>
      </c>
      <c r="F31" s="4" t="str">
        <f>'WEEKLY COMPETITIVE REPORT'!F31</f>
        <v>Blitz</v>
      </c>
      <c r="G31" s="37">
        <f>'WEEKLY COMPETITIVE REPORT'!G31</f>
        <v>11</v>
      </c>
      <c r="H31" s="37">
        <f>'WEEKLY COMPETITIVE REPORT'!H31</f>
        <v>20</v>
      </c>
      <c r="I31" s="14">
        <f>'WEEKLY COMPETITIVE REPORT'!I31/Y4</f>
        <v>1465.5632674853177</v>
      </c>
      <c r="J31" s="14">
        <f>'WEEKLY COMPETITIVE REPORT'!J31/Y17</f>
        <v>0.9990349819059108</v>
      </c>
      <c r="K31" s="22">
        <f>'WEEKLY COMPETITIVE REPORT'!K31</f>
        <v>280</v>
      </c>
      <c r="L31" s="22">
        <f>'WEEKLY COMPETITIVE REPORT'!L31</f>
        <v>776</v>
      </c>
      <c r="M31" s="64">
        <f>'WEEKLY COMPETITIVE REPORT'!M31</f>
        <v>-73.4846655397247</v>
      </c>
      <c r="N31" s="14">
        <f t="shared" si="3"/>
        <v>73.27816337426589</v>
      </c>
      <c r="O31" s="37">
        <f>'WEEKLY COMPETITIVE REPORT'!O31</f>
        <v>20</v>
      </c>
      <c r="P31" s="14">
        <f>'WEEKLY COMPETITIVE REPORT'!P31/Y4</f>
        <v>1516.2840363053924</v>
      </c>
      <c r="Q31" s="14">
        <f>'WEEKLY COMPETITIVE REPORT'!Q31/Y17</f>
        <v>1.3826296743063933</v>
      </c>
      <c r="R31" s="22">
        <f>'WEEKLY COMPETITIVE REPORT'!R31</f>
        <v>288</v>
      </c>
      <c r="S31" s="22">
        <f>'WEEKLY COMPETITIVE REPORT'!S31</f>
        <v>1082</v>
      </c>
      <c r="T31" s="64">
        <f>'WEEKLY COMPETITIVE REPORT'!T31</f>
        <v>-80.17797941022509</v>
      </c>
      <c r="U31" s="14">
        <f>'WEEKLY COMPETITIVE REPORT'!U31/Y4</f>
        <v>216760.5445808863</v>
      </c>
      <c r="V31" s="14">
        <f t="shared" si="4"/>
        <v>75.81420181526963</v>
      </c>
      <c r="W31" s="25">
        <f t="shared" si="5"/>
        <v>218276.82861719167</v>
      </c>
      <c r="X31" s="22">
        <f>'WEEKLY COMPETITIVE REPORT'!X31</f>
        <v>31904</v>
      </c>
      <c r="Y31" s="56">
        <f>'WEEKLY COMPETITIVE REPORT'!Y31</f>
        <v>32192</v>
      </c>
    </row>
    <row r="32" spans="1:25" ht="12.75">
      <c r="A32" s="50">
        <v>19</v>
      </c>
      <c r="B32" s="4">
        <f>'WEEKLY COMPETITIVE REPORT'!B32</f>
        <v>15</v>
      </c>
      <c r="C32" s="4" t="str">
        <f>'WEEKLY COMPETITIVE REPORT'!C32</f>
        <v>THE SMURFS 2 3D</v>
      </c>
      <c r="D32" s="4" t="str">
        <f>'WEEKLY COMPETITIVE REPORT'!D32</f>
        <v>SMRKCI 2 3D</v>
      </c>
      <c r="E32" s="4" t="str">
        <f>'WEEKLY COMPETITIVE REPORT'!E32</f>
        <v>SONY</v>
      </c>
      <c r="F32" s="4" t="str">
        <f>'WEEKLY COMPETITIVE REPORT'!F32</f>
        <v>CF</v>
      </c>
      <c r="G32" s="37">
        <f>'WEEKLY COMPETITIVE REPORT'!G32</f>
        <v>15</v>
      </c>
      <c r="H32" s="37">
        <f>'WEEKLY COMPETITIVE REPORT'!H32</f>
        <v>21</v>
      </c>
      <c r="I32" s="14">
        <f>'WEEKLY COMPETITIVE REPORT'!I32/Y4</f>
        <v>655.3657234383343</v>
      </c>
      <c r="J32" s="14">
        <f>'WEEKLY COMPETITIVE REPORT'!J32/Y17</f>
        <v>0.5657418576598311</v>
      </c>
      <c r="K32" s="22">
        <f>'WEEKLY COMPETITIVE REPORT'!K32</f>
        <v>107</v>
      </c>
      <c r="L32" s="22">
        <f>'WEEKLY COMPETITIVE REPORT'!L32</f>
        <v>453</v>
      </c>
      <c r="M32" s="64">
        <f>'WEEKLY COMPETITIVE REPORT'!M32</f>
        <v>-79.06183368869935</v>
      </c>
      <c r="N32" s="14">
        <f t="shared" si="3"/>
        <v>31.207891592301632</v>
      </c>
      <c r="O32" s="37">
        <f>'WEEKLY COMPETITIVE REPORT'!O32</f>
        <v>21</v>
      </c>
      <c r="P32" s="14">
        <f>'WEEKLY COMPETITIVE REPORT'!P32/Y4</f>
        <v>655.3657234383343</v>
      </c>
      <c r="Q32" s="14">
        <f>'WEEKLY COMPETITIVE REPORT'!Q32/Y17</f>
        <v>0.8402895054282268</v>
      </c>
      <c r="R32" s="22">
        <f>'WEEKLY COMPETITIVE REPORT'!R32</f>
        <v>107</v>
      </c>
      <c r="S32" s="22">
        <f>'WEEKLY COMPETITIVE REPORT'!S32</f>
        <v>714</v>
      </c>
      <c r="T32" s="64">
        <f>'WEEKLY COMPETITIVE REPORT'!T32</f>
        <v>-85.90295722078667</v>
      </c>
      <c r="U32" s="14">
        <f>'WEEKLY COMPETITIVE REPORT'!U32/Y4</f>
        <v>776687.1329418046</v>
      </c>
      <c r="V32" s="14">
        <f t="shared" si="4"/>
        <v>31.207891592301632</v>
      </c>
      <c r="W32" s="25">
        <f t="shared" si="5"/>
        <v>777342.4986652429</v>
      </c>
      <c r="X32" s="22">
        <f>'WEEKLY COMPETITIVE REPORT'!X32</f>
        <v>111769</v>
      </c>
      <c r="Y32" s="56">
        <f>'WEEKLY COMPETITIVE REPORT'!Y32</f>
        <v>111876</v>
      </c>
    </row>
    <row r="33" spans="1:25" ht="13.5" thickBot="1">
      <c r="A33" s="50">
        <v>20</v>
      </c>
      <c r="B33" s="4">
        <f>'WEEKLY COMPETITIVE REPORT'!B33</f>
        <v>17</v>
      </c>
      <c r="C33" s="4" t="str">
        <f>'WEEKLY COMPETITIVE REPORT'!C33</f>
        <v>YOU'RE NEXT</v>
      </c>
      <c r="D33" s="4" t="str">
        <f>'WEEKLY COMPETITIVE REPORT'!D33</f>
        <v>NASLEDNI STE VI</v>
      </c>
      <c r="E33" s="4" t="str">
        <f>'WEEKLY COMPETITIVE REPORT'!E33</f>
        <v>IND</v>
      </c>
      <c r="F33" s="4" t="str">
        <f>'WEEKLY COMPETITIVE REPORT'!F33</f>
        <v>Cinemania</v>
      </c>
      <c r="G33" s="37">
        <f>'WEEKLY COMPETITIVE REPORT'!G33</f>
        <v>2</v>
      </c>
      <c r="H33" s="37">
        <f>'WEEKLY COMPETITIVE REPORT'!H33</f>
        <v>1</v>
      </c>
      <c r="I33" s="14">
        <f>'WEEKLY COMPETITIVE REPORT'!I33/Y4</f>
        <v>355.0453817405232</v>
      </c>
      <c r="J33" s="14">
        <f>'WEEKLY COMPETITIVE REPORT'!J33/Y17</f>
        <v>0.330518697225573</v>
      </c>
      <c r="K33" s="22">
        <f>'WEEKLY COMPETITIVE REPORT'!K33</f>
        <v>47</v>
      </c>
      <c r="L33" s="22">
        <f>'WEEKLY COMPETITIVE REPORT'!L33</f>
        <v>229</v>
      </c>
      <c r="M33" s="64">
        <f>'WEEKLY COMPETITIVE REPORT'!M33</f>
        <v>-80.58394160583941</v>
      </c>
      <c r="N33" s="14">
        <f t="shared" si="3"/>
        <v>355.0453817405232</v>
      </c>
      <c r="O33" s="37">
        <f>'WEEKLY COMPETITIVE REPORT'!O33</f>
        <v>1</v>
      </c>
      <c r="P33" s="14">
        <f>'WEEKLY COMPETITIVE REPORT'!P33/Y4</f>
        <v>449.8131340096103</v>
      </c>
      <c r="Q33" s="14">
        <f>'WEEKLY COMPETITIVE REPORT'!Q33/Y17</f>
        <v>0.5910735826296744</v>
      </c>
      <c r="R33" s="22">
        <f>'WEEKLY COMPETITIVE REPORT'!R33</f>
        <v>60</v>
      </c>
      <c r="S33" s="22">
        <f>'WEEKLY COMPETITIVE REPORT'!S33</f>
        <v>423</v>
      </c>
      <c r="T33" s="64">
        <f>'WEEKLY COMPETITIVE REPORT'!T33</f>
        <v>-86.24489795918367</v>
      </c>
      <c r="U33" s="14">
        <f>'WEEKLY COMPETITIVE REPORT'!U33/Y4</f>
        <v>3659.9038974906566</v>
      </c>
      <c r="V33" s="14">
        <f t="shared" si="4"/>
        <v>449.8131340096103</v>
      </c>
      <c r="W33" s="25">
        <f t="shared" si="5"/>
        <v>4109.717031500267</v>
      </c>
      <c r="X33" s="22">
        <f>'WEEKLY COMPETITIVE REPORT'!X33</f>
        <v>474</v>
      </c>
      <c r="Y33" s="56">
        <f>'WEEKLY COMPETITIVE REPORT'!Y33</f>
        <v>534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249</v>
      </c>
      <c r="I34" s="32">
        <f>SUM(I14:I33)</f>
        <v>329359.31660437793</v>
      </c>
      <c r="J34" s="31">
        <f>SUM(J14:J33)</f>
        <v>253152.6600924702</v>
      </c>
      <c r="K34" s="31">
        <f>SUM(K14:K33)</f>
        <v>46257</v>
      </c>
      <c r="L34" s="31">
        <f>SUM(L14:L33)</f>
        <v>36288</v>
      </c>
      <c r="M34" s="64">
        <f>'WEEKLY COMPETITIVE REPORT'!M34</f>
        <v>5.9311410663690225</v>
      </c>
      <c r="N34" s="32">
        <f>I34/H34</f>
        <v>1322.7281791340479</v>
      </c>
      <c r="O34" s="40">
        <f>'WEEKLY COMPETITIVE REPORT'!O34</f>
        <v>249</v>
      </c>
      <c r="P34" s="31">
        <f>SUM(P14:P33)</f>
        <v>414474.10571276024</v>
      </c>
      <c r="Q34" s="31">
        <f>SUM(Q14:Q33)</f>
        <v>375308.78503075585</v>
      </c>
      <c r="R34" s="31">
        <f>SUM(R14:R33)</f>
        <v>61153</v>
      </c>
      <c r="S34" s="31">
        <f>SUM(S14:S33)</f>
        <v>55900</v>
      </c>
      <c r="T34" s="65">
        <f>P34/Q34-100%</f>
        <v>0.10435492651416323</v>
      </c>
      <c r="U34" s="31" t="e">
        <f>SUM(U14:U33)</f>
        <v>#REF!</v>
      </c>
      <c r="V34" s="32">
        <f>P34/O34</f>
        <v>1664.5546414167077</v>
      </c>
      <c r="W34" s="31" t="e">
        <f>SUM(W14:W33)</f>
        <v>#REF!</v>
      </c>
      <c r="X34" s="31" t="e">
        <f>SUM(X14:X33)</f>
        <v>#REF!</v>
      </c>
      <c r="Y34" s="35">
        <f>SUM(Y14:Y33)</f>
        <v>497101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2013-11-14T12:19:19Z</dcterms:modified>
  <cp:category/>
  <cp:version/>
  <cp:contentType/>
  <cp:contentStatus/>
</cp:coreProperties>
</file>