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95" windowWidth="23265" windowHeight="90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<sst xmlns="http://schemas.openxmlformats.org/spreadsheetml/2006/main" count="267" uniqueCount="101">
  <si>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</si>
  <si>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</si>
  <si>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</si>
  <si>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</si>
  <si>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</si>
  <si>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</si>
  <si>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</si>
  <si>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</si>
  <si>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</si>
  <si>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</si>
  <si>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</si>
  <si>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</si>
  <si>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</si>
  <si>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</si>
  <si>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</si>
  <si>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</si>
  <si>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</si>
  <si>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</si>
  <si>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</si>
  <si>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</si>
  <si>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</si>
  <si>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</si>
  <si>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</si>
  <si>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</si>
  <si>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</si>
  <si>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</si>
  <si>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</si>
  <si>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</si>
  <si>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</si>
  <si>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</si>
  <si>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</si>
  <si>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</si>
  <si>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</si>
  <si>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</si>
  <si>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</si>
  <si>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</si>
  <si>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</si>
  <si>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</si>
  <si>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</si>
  <si>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</si>
  <si>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</si>
  <si>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</si>
  <si>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</si>
  <si>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</si>
  <si>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</si>
  <si>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</si>
  <si>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</si>
  <si>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</si>
  <si>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</si>
  <si>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</si>
  <si>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</si>
  <si>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Cinemania</t>
  </si>
  <si>
    <t>DOMEST</t>
  </si>
  <si>
    <t>FIVIA</t>
  </si>
  <si>
    <t>WB</t>
  </si>
  <si>
    <t>CLASS ENEMY</t>
  </si>
  <si>
    <t>RAZREDNI SOVRAŽNIK</t>
  </si>
  <si>
    <t>BVI</t>
  </si>
  <si>
    <t>CENEX</t>
  </si>
  <si>
    <t>PLANES 3D</t>
  </si>
  <si>
    <t>AVIONI 3D</t>
  </si>
  <si>
    <t>DESPICABLE ME 2</t>
  </si>
  <si>
    <t>JAZ BARABA 2</t>
  </si>
  <si>
    <t>ČEFURJI RAUS!</t>
  </si>
  <si>
    <t>KZC</t>
  </si>
  <si>
    <t>CHEFURS RAUS!</t>
  </si>
  <si>
    <t>BLUE JASMINE</t>
  </si>
  <si>
    <t>OTOŽNA JASMINE</t>
  </si>
  <si>
    <t>ESCAPE PLAN</t>
  </si>
  <si>
    <t>GRAVITY</t>
  </si>
  <si>
    <t>GRAVITACIJA</t>
  </si>
  <si>
    <t>NAČRT ZA POBEG</t>
  </si>
  <si>
    <t>KHUMBA</t>
  </si>
  <si>
    <t>BAD GRANDPA</t>
  </si>
  <si>
    <t>NESRAMNI DEDI</t>
  </si>
  <si>
    <t>PAR</t>
  </si>
  <si>
    <t>CAPTAIN PHILLIPS</t>
  </si>
  <si>
    <t>KAPITAN PHILIPS</t>
  </si>
  <si>
    <t>THOR: THE DARK WORLD 3D</t>
  </si>
  <si>
    <t>THOR: SVET TEME 3D</t>
  </si>
  <si>
    <t>RUSH</t>
  </si>
  <si>
    <t>DIRKA ŽIVLJENJA</t>
  </si>
  <si>
    <t>GREMO MI PO SVOJE 2</t>
  </si>
  <si>
    <t>LAST VEGAS</t>
  </si>
  <si>
    <t>LEGENDE V VEGASU</t>
  </si>
  <si>
    <t>ENDERS GAME</t>
  </si>
  <si>
    <t>ENDERJEVA IGRA</t>
  </si>
  <si>
    <t>COUNSELOR</t>
  </si>
  <si>
    <t>SVETOVALEC</t>
  </si>
  <si>
    <t>BATTLE OF THE YEAR</t>
  </si>
  <si>
    <t>SPOPAD NA PLESIŠČU</t>
  </si>
  <si>
    <t>21 - Nov</t>
  </si>
  <si>
    <t>28 - Nov</t>
  </si>
  <si>
    <t>22 - Nov</t>
  </si>
  <si>
    <t>24 - Nov</t>
  </si>
  <si>
    <t>WETLANDS</t>
  </si>
  <si>
    <t>VLAŽNE CONE</t>
  </si>
  <si>
    <t>NIKO 2</t>
  </si>
  <si>
    <t>JELENČEK NIKO 2</t>
  </si>
  <si>
    <t>HUNGER GAMES: CATCHING FIRE</t>
  </si>
  <si>
    <t>IGRE LAKOTE: KRUTO MAŠČEVANJE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</si>
</sst>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6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P19" sqref="P19:R1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93</v>
      </c>
      <c r="L4" s="20"/>
      <c r="M4" s="79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91</v>
      </c>
      <c r="L5" s="7"/>
      <c r="M5" s="80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41606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82</v>
      </c>
      <c r="D14" s="4" t="s">
        <v>82</v>
      </c>
      <c r="E14" s="15" t="s">
        <v>46</v>
      </c>
      <c r="F14" s="15" t="s">
        <v>51</v>
      </c>
      <c r="G14" s="37">
        <v>3</v>
      </c>
      <c r="H14" s="37">
        <v>24</v>
      </c>
      <c r="I14" s="14">
        <v>66420</v>
      </c>
      <c r="J14" s="14">
        <v>102640</v>
      </c>
      <c r="K14" s="22">
        <v>13346</v>
      </c>
      <c r="L14" s="22">
        <v>19488</v>
      </c>
      <c r="M14" s="64">
        <f>(I14/J14*100)-100</f>
        <v>-35.28838659392049</v>
      </c>
      <c r="N14" s="14">
        <f>I14/H14</f>
        <v>2767.5</v>
      </c>
      <c r="O14" s="37">
        <v>24</v>
      </c>
      <c r="P14" s="22">
        <v>78000</v>
      </c>
      <c r="Q14" s="22">
        <v>122692</v>
      </c>
      <c r="R14" s="22">
        <v>16017</v>
      </c>
      <c r="S14" s="22">
        <v>24653</v>
      </c>
      <c r="T14" s="64">
        <f>(P14/Q14*100)-100</f>
        <v>-36.42617285560591</v>
      </c>
      <c r="U14" s="74">
        <v>297758</v>
      </c>
      <c r="V14" s="14">
        <f>P14/O14</f>
        <v>3250</v>
      </c>
      <c r="W14" s="74">
        <f>SUM(U14,P14)</f>
        <v>375758</v>
      </c>
      <c r="X14" s="74">
        <v>63344</v>
      </c>
      <c r="Y14" s="75">
        <f>SUM(X14,R14)</f>
        <v>79361</v>
      </c>
    </row>
    <row r="15" spans="1:25" ht="12.75">
      <c r="A15" s="72">
        <v>2</v>
      </c>
      <c r="B15" s="72" t="s">
        <v>49</v>
      </c>
      <c r="C15" s="4" t="s">
        <v>99</v>
      </c>
      <c r="D15" s="4" t="s">
        <v>100</v>
      </c>
      <c r="E15" s="15" t="s">
        <v>46</v>
      </c>
      <c r="F15" s="15" t="s">
        <v>42</v>
      </c>
      <c r="G15" s="37">
        <v>1</v>
      </c>
      <c r="H15" s="37">
        <v>10</v>
      </c>
      <c r="I15" s="22">
        <v>44538</v>
      </c>
      <c r="J15" s="22"/>
      <c r="K15" s="99">
        <v>7749</v>
      </c>
      <c r="L15" s="99"/>
      <c r="M15" s="64"/>
      <c r="N15" s="14">
        <f>I15/H15</f>
        <v>4453.8</v>
      </c>
      <c r="O15" s="73">
        <v>10</v>
      </c>
      <c r="P15" s="22">
        <v>63405</v>
      </c>
      <c r="Q15" s="22"/>
      <c r="R15" s="22">
        <v>11810</v>
      </c>
      <c r="S15" s="22"/>
      <c r="T15" s="64"/>
      <c r="U15" s="74"/>
      <c r="V15" s="14">
        <f>P15/O15</f>
        <v>6340.5</v>
      </c>
      <c r="W15" s="74">
        <f>SUM(U15,P15)</f>
        <v>63405</v>
      </c>
      <c r="X15" s="74"/>
      <c r="Y15" s="75">
        <f>SUM(X15,R15)</f>
        <v>11810</v>
      </c>
    </row>
    <row r="16" spans="1:25" ht="12.75">
      <c r="A16" s="72">
        <v>3</v>
      </c>
      <c r="B16" s="72" t="s">
        <v>49</v>
      </c>
      <c r="C16" s="4" t="s">
        <v>97</v>
      </c>
      <c r="D16" s="4" t="s">
        <v>98</v>
      </c>
      <c r="E16" s="15" t="s">
        <v>46</v>
      </c>
      <c r="F16" s="15" t="s">
        <v>36</v>
      </c>
      <c r="G16" s="37">
        <v>1</v>
      </c>
      <c r="H16" s="37">
        <v>10</v>
      </c>
      <c r="I16" s="24">
        <v>42050</v>
      </c>
      <c r="J16" s="24"/>
      <c r="K16" s="24">
        <v>7995</v>
      </c>
      <c r="L16" s="24"/>
      <c r="M16" s="64"/>
      <c r="N16" s="14">
        <f>I16/H16</f>
        <v>4205</v>
      </c>
      <c r="O16" s="37">
        <v>10</v>
      </c>
      <c r="P16" s="14">
        <v>48873</v>
      </c>
      <c r="Q16" s="14"/>
      <c r="R16" s="14">
        <v>9581</v>
      </c>
      <c r="S16" s="14"/>
      <c r="T16" s="64"/>
      <c r="U16" s="74">
        <v>4078</v>
      </c>
      <c r="V16" s="14">
        <f>P16/O16</f>
        <v>4887.3</v>
      </c>
      <c r="W16" s="74">
        <f>SUM(U16,P16)</f>
        <v>52951</v>
      </c>
      <c r="X16" s="74">
        <v>1049</v>
      </c>
      <c r="Y16" s="75">
        <f>SUM(X16,R16)</f>
        <v>10630</v>
      </c>
    </row>
    <row r="17" spans="1:25" ht="12.75">
      <c r="A17" s="72">
        <v>4</v>
      </c>
      <c r="B17" s="72">
        <v>2</v>
      </c>
      <c r="C17" s="4" t="s">
        <v>83</v>
      </c>
      <c r="D17" s="4" t="s">
        <v>84</v>
      </c>
      <c r="E17" s="15" t="s">
        <v>46</v>
      </c>
      <c r="F17" s="15" t="s">
        <v>42</v>
      </c>
      <c r="G17" s="37">
        <v>3</v>
      </c>
      <c r="H17" s="37">
        <v>8</v>
      </c>
      <c r="I17" s="24">
        <v>13958</v>
      </c>
      <c r="J17" s="24">
        <v>14303</v>
      </c>
      <c r="K17" s="91">
        <v>2455</v>
      </c>
      <c r="L17" s="91">
        <v>2486</v>
      </c>
      <c r="M17" s="64">
        <f>(I17/J17*100)-100</f>
        <v>-2.4120813815283526</v>
      </c>
      <c r="N17" s="14">
        <f>I17/H17</f>
        <v>1744.75</v>
      </c>
      <c r="O17" s="37">
        <v>8</v>
      </c>
      <c r="P17" s="22">
        <v>18398</v>
      </c>
      <c r="Q17" s="22">
        <v>19553</v>
      </c>
      <c r="R17" s="22">
        <v>3456</v>
      </c>
      <c r="S17" s="22">
        <v>3624</v>
      </c>
      <c r="T17" s="64">
        <f>(P17/Q17*100)-100</f>
        <v>-5.907021940367201</v>
      </c>
      <c r="U17" s="74">
        <v>41658</v>
      </c>
      <c r="V17" s="24">
        <f>P17/O17</f>
        <v>2299.75</v>
      </c>
      <c r="W17" s="74">
        <f>SUM(U17,P17)</f>
        <v>60056</v>
      </c>
      <c r="X17" s="74">
        <v>7787</v>
      </c>
      <c r="Y17" s="75">
        <f>SUM(X17,R17)</f>
        <v>11243</v>
      </c>
    </row>
    <row r="18" spans="1:25" ht="13.5" customHeight="1">
      <c r="A18" s="72">
        <v>5</v>
      </c>
      <c r="B18" s="72">
        <v>4</v>
      </c>
      <c r="C18" s="4" t="s">
        <v>73</v>
      </c>
      <c r="D18" s="4" t="s">
        <v>74</v>
      </c>
      <c r="E18" s="15" t="s">
        <v>75</v>
      </c>
      <c r="F18" s="15" t="s">
        <v>36</v>
      </c>
      <c r="G18" s="37">
        <v>5</v>
      </c>
      <c r="H18" s="37">
        <v>9</v>
      </c>
      <c r="I18" s="14">
        <v>10528</v>
      </c>
      <c r="J18" s="14">
        <v>13502</v>
      </c>
      <c r="K18" s="24">
        <v>1905</v>
      </c>
      <c r="L18" s="24">
        <v>2421</v>
      </c>
      <c r="M18" s="64">
        <f>(I18/J18*100)-100</f>
        <v>-22.02636646422752</v>
      </c>
      <c r="N18" s="14">
        <f>I18/H18</f>
        <v>1169.7777777777778</v>
      </c>
      <c r="O18" s="73">
        <v>9</v>
      </c>
      <c r="P18" s="14">
        <v>13073</v>
      </c>
      <c r="Q18" s="14">
        <v>17637</v>
      </c>
      <c r="R18" s="14">
        <v>2493</v>
      </c>
      <c r="S18" s="14">
        <v>3362</v>
      </c>
      <c r="T18" s="64">
        <f>(P18/Q18*100)-100</f>
        <v>-25.87741679423938</v>
      </c>
      <c r="U18" s="74">
        <v>163648</v>
      </c>
      <c r="V18" s="24">
        <f>P18/O18</f>
        <v>1452.5555555555557</v>
      </c>
      <c r="W18" s="74">
        <f>SUM(U18,P18)</f>
        <v>176721</v>
      </c>
      <c r="X18" s="74">
        <v>32179</v>
      </c>
      <c r="Y18" s="75">
        <f>SUM(X18,R18)</f>
        <v>34672</v>
      </c>
    </row>
    <row r="19" spans="1:25" ht="12.75">
      <c r="A19" s="72">
        <v>6</v>
      </c>
      <c r="B19" s="72">
        <v>3</v>
      </c>
      <c r="C19" s="4" t="s">
        <v>87</v>
      </c>
      <c r="D19" s="4" t="s">
        <v>88</v>
      </c>
      <c r="E19" s="15" t="s">
        <v>46</v>
      </c>
      <c r="F19" s="15" t="s">
        <v>42</v>
      </c>
      <c r="G19" s="37">
        <v>2</v>
      </c>
      <c r="H19" s="37">
        <v>8</v>
      </c>
      <c r="I19" s="24">
        <v>8076</v>
      </c>
      <c r="J19" s="24">
        <v>13133</v>
      </c>
      <c r="K19" s="97">
        <v>1403</v>
      </c>
      <c r="L19" s="97">
        <v>2275</v>
      </c>
      <c r="M19" s="64">
        <f>(I19/J19*100)-100</f>
        <v>-38.506053453133326</v>
      </c>
      <c r="N19" s="14">
        <f>I19/H19</f>
        <v>1009.5</v>
      </c>
      <c r="O19" s="73">
        <v>8</v>
      </c>
      <c r="P19" s="94">
        <v>10935</v>
      </c>
      <c r="Q19" s="94">
        <v>17932</v>
      </c>
      <c r="R19" s="94">
        <v>2023</v>
      </c>
      <c r="S19" s="94">
        <v>3328</v>
      </c>
      <c r="T19" s="64">
        <f>(P19/Q19*100)-100</f>
        <v>-39.019629712246264</v>
      </c>
      <c r="U19" s="74">
        <v>17932</v>
      </c>
      <c r="V19" s="14">
        <f>P19/O19</f>
        <v>1366.875</v>
      </c>
      <c r="W19" s="74">
        <f>SUM(U19,P19)</f>
        <v>28867</v>
      </c>
      <c r="X19" s="74">
        <v>3328</v>
      </c>
      <c r="Y19" s="75">
        <f>SUM(X19,R19)</f>
        <v>5351</v>
      </c>
    </row>
    <row r="20" spans="1:25" ht="12.75">
      <c r="A20" s="72">
        <v>7</v>
      </c>
      <c r="B20" s="72">
        <v>5</v>
      </c>
      <c r="C20" s="89" t="s">
        <v>78</v>
      </c>
      <c r="D20" s="89" t="s">
        <v>79</v>
      </c>
      <c r="E20" s="15" t="s">
        <v>57</v>
      </c>
      <c r="F20" s="15" t="s">
        <v>58</v>
      </c>
      <c r="G20" s="37">
        <v>4</v>
      </c>
      <c r="H20" s="37">
        <v>17</v>
      </c>
      <c r="I20" s="24">
        <v>7515</v>
      </c>
      <c r="J20" s="24">
        <v>11036</v>
      </c>
      <c r="K20" s="14">
        <v>1308</v>
      </c>
      <c r="L20" s="14">
        <v>1933</v>
      </c>
      <c r="M20" s="64">
        <f>(I20/J20*100)-100</f>
        <v>-31.904675607104025</v>
      </c>
      <c r="N20" s="14">
        <f>I20/H20</f>
        <v>442.05882352941177</v>
      </c>
      <c r="O20" s="37">
        <v>17</v>
      </c>
      <c r="P20" s="14">
        <v>10091</v>
      </c>
      <c r="Q20" s="14">
        <v>15376</v>
      </c>
      <c r="R20" s="14">
        <v>1939</v>
      </c>
      <c r="S20" s="14">
        <v>3077</v>
      </c>
      <c r="T20" s="64">
        <f>(P20/Q20*100)-100</f>
        <v>-34.371748178980226</v>
      </c>
      <c r="U20" s="98">
        <v>89970</v>
      </c>
      <c r="V20" s="14">
        <f>P20/O20</f>
        <v>593.5882352941177</v>
      </c>
      <c r="W20" s="74">
        <f>SUM(U20,P20)</f>
        <v>100061</v>
      </c>
      <c r="X20" s="74">
        <v>16883</v>
      </c>
      <c r="Y20" s="75">
        <f>SUM(X20,R20)</f>
        <v>18822</v>
      </c>
    </row>
    <row r="21" spans="1:25" ht="12.75">
      <c r="A21" s="72">
        <v>8</v>
      </c>
      <c r="B21" s="72">
        <v>6</v>
      </c>
      <c r="C21" s="4" t="s">
        <v>61</v>
      </c>
      <c r="D21" s="4" t="s">
        <v>62</v>
      </c>
      <c r="E21" s="15" t="s">
        <v>48</v>
      </c>
      <c r="F21" s="15" t="s">
        <v>36</v>
      </c>
      <c r="G21" s="37">
        <v>8</v>
      </c>
      <c r="H21" s="37">
        <v>23</v>
      </c>
      <c r="I21" s="14">
        <v>5754</v>
      </c>
      <c r="J21" s="14">
        <v>7805</v>
      </c>
      <c r="K21" s="22">
        <v>1080</v>
      </c>
      <c r="L21" s="22">
        <v>1583</v>
      </c>
      <c r="M21" s="64">
        <f>(I21/J21*100)-100</f>
        <v>-26.278026905829606</v>
      </c>
      <c r="N21" s="14">
        <f>I21/H21</f>
        <v>250.17391304347825</v>
      </c>
      <c r="O21" s="73">
        <v>23</v>
      </c>
      <c r="P21" s="14">
        <v>6390</v>
      </c>
      <c r="Q21" s="14">
        <v>9313</v>
      </c>
      <c r="R21" s="14">
        <v>1224</v>
      </c>
      <c r="S21" s="14">
        <v>1945</v>
      </c>
      <c r="T21" s="64">
        <f>(P21/Q21*100)-100</f>
        <v>-31.386234296145176</v>
      </c>
      <c r="U21" s="98">
        <v>311290</v>
      </c>
      <c r="V21" s="14">
        <f>P21/O21</f>
        <v>277.82608695652175</v>
      </c>
      <c r="W21" s="74">
        <f>SUM(U21,P21)</f>
        <v>317680</v>
      </c>
      <c r="X21" s="74">
        <v>61168</v>
      </c>
      <c r="Y21" s="75">
        <f>SUM(X21,R21)</f>
        <v>62392</v>
      </c>
    </row>
    <row r="22" spans="1:25" ht="12.75">
      <c r="A22" s="72">
        <v>9</v>
      </c>
      <c r="B22" s="72">
        <v>15</v>
      </c>
      <c r="C22" s="4" t="s">
        <v>66</v>
      </c>
      <c r="D22" s="4" t="s">
        <v>67</v>
      </c>
      <c r="E22" s="15" t="s">
        <v>46</v>
      </c>
      <c r="F22" s="15" t="s">
        <v>51</v>
      </c>
      <c r="G22" s="37">
        <v>6</v>
      </c>
      <c r="H22" s="37">
        <v>1</v>
      </c>
      <c r="I22" s="24">
        <v>2968</v>
      </c>
      <c r="J22" s="24">
        <v>972</v>
      </c>
      <c r="K22" s="24">
        <v>513</v>
      </c>
      <c r="L22" s="24">
        <v>167</v>
      </c>
      <c r="M22" s="64">
        <f>(I22/J22*100)-100</f>
        <v>205.34979423868316</v>
      </c>
      <c r="N22" s="14">
        <f>I22/H22</f>
        <v>2968</v>
      </c>
      <c r="O22" s="38">
        <v>1</v>
      </c>
      <c r="P22" s="14">
        <v>4449</v>
      </c>
      <c r="Q22" s="14">
        <v>2543</v>
      </c>
      <c r="R22" s="14">
        <v>791</v>
      </c>
      <c r="S22" s="14">
        <v>467</v>
      </c>
      <c r="T22" s="64">
        <f>(P22/Q22*100)-100</f>
        <v>74.95084545812034</v>
      </c>
      <c r="U22" s="74">
        <v>16898</v>
      </c>
      <c r="V22" s="14">
        <f>P22/O22</f>
        <v>4449</v>
      </c>
      <c r="W22" s="74">
        <f>SUM(U22,P22)</f>
        <v>21347</v>
      </c>
      <c r="X22" s="74">
        <v>3051</v>
      </c>
      <c r="Y22" s="75">
        <f>SUM(X22,R22)</f>
        <v>3842</v>
      </c>
    </row>
    <row r="23" spans="1:25" ht="12.75">
      <c r="A23" s="72">
        <v>10</v>
      </c>
      <c r="B23" s="72">
        <v>7</v>
      </c>
      <c r="C23" s="4" t="s">
        <v>69</v>
      </c>
      <c r="D23" s="4" t="s">
        <v>70</v>
      </c>
      <c r="E23" s="15" t="s">
        <v>54</v>
      </c>
      <c r="F23" s="15" t="s">
        <v>42</v>
      </c>
      <c r="G23" s="37">
        <v>6</v>
      </c>
      <c r="H23" s="37">
        <v>17</v>
      </c>
      <c r="I23" s="24">
        <v>2645</v>
      </c>
      <c r="J23" s="24">
        <v>4393</v>
      </c>
      <c r="K23" s="24">
        <v>376</v>
      </c>
      <c r="L23" s="24">
        <v>659</v>
      </c>
      <c r="M23" s="64">
        <f>(I23/J23*100)-100</f>
        <v>-39.79057591623037</v>
      </c>
      <c r="N23" s="14">
        <f>I23/H23</f>
        <v>155.58823529411765</v>
      </c>
      <c r="O23" s="38">
        <v>17</v>
      </c>
      <c r="P23" s="14">
        <v>4378</v>
      </c>
      <c r="Q23" s="14">
        <v>7049</v>
      </c>
      <c r="R23" s="14">
        <v>622</v>
      </c>
      <c r="S23" s="14">
        <v>1052</v>
      </c>
      <c r="T23" s="64">
        <f>(P23/Q23*100)-100</f>
        <v>-37.89189956022131</v>
      </c>
      <c r="U23" s="74">
        <v>121668</v>
      </c>
      <c r="V23" s="14">
        <f>P23/O23</f>
        <v>257.52941176470586</v>
      </c>
      <c r="W23" s="74">
        <f>SUM(U23,P23)</f>
        <v>126046</v>
      </c>
      <c r="X23" s="76">
        <v>19885</v>
      </c>
      <c r="Y23" s="75">
        <f>SUM(X23,R23)</f>
        <v>20507</v>
      </c>
    </row>
    <row r="24" spans="1:25" ht="12.75">
      <c r="A24" s="72">
        <v>11</v>
      </c>
      <c r="B24" s="72">
        <v>13</v>
      </c>
      <c r="C24" s="4" t="s">
        <v>55</v>
      </c>
      <c r="D24" s="4" t="s">
        <v>56</v>
      </c>
      <c r="E24" s="15" t="s">
        <v>52</v>
      </c>
      <c r="F24" s="15" t="s">
        <v>53</v>
      </c>
      <c r="G24" s="37">
        <v>11</v>
      </c>
      <c r="H24" s="37">
        <v>11</v>
      </c>
      <c r="I24" s="24">
        <v>1702</v>
      </c>
      <c r="J24" s="24">
        <v>2183</v>
      </c>
      <c r="K24" s="24">
        <v>400</v>
      </c>
      <c r="L24" s="24">
        <v>435</v>
      </c>
      <c r="M24" s="64">
        <f>(I24/J24*100)-100</f>
        <v>-22.033898305084747</v>
      </c>
      <c r="N24" s="14">
        <f>I24/H24</f>
        <v>154.72727272727272</v>
      </c>
      <c r="O24" s="38">
        <v>11</v>
      </c>
      <c r="P24" s="14">
        <v>4127</v>
      </c>
      <c r="Q24" s="14">
        <v>4148</v>
      </c>
      <c r="R24" s="14">
        <v>1073</v>
      </c>
      <c r="S24" s="14">
        <v>965</v>
      </c>
      <c r="T24" s="64">
        <f>(P24/Q24*100)-100</f>
        <v>-0.5062680810028866</v>
      </c>
      <c r="U24" s="74">
        <v>120415</v>
      </c>
      <c r="V24" s="14">
        <f>P24/O24</f>
        <v>375.1818181818182</v>
      </c>
      <c r="W24" s="74">
        <f>SUM(U24,P24)</f>
        <v>124542</v>
      </c>
      <c r="X24" s="76">
        <v>29229</v>
      </c>
      <c r="Y24" s="75">
        <f>SUM(X24,R24)</f>
        <v>30302</v>
      </c>
    </row>
    <row r="25" spans="1:25" ht="12.75" customHeight="1">
      <c r="A25" s="72">
        <v>12</v>
      </c>
      <c r="B25" s="72">
        <v>8</v>
      </c>
      <c r="C25" s="4" t="s">
        <v>65</v>
      </c>
      <c r="D25" s="4" t="s">
        <v>63</v>
      </c>
      <c r="E25" s="15" t="s">
        <v>46</v>
      </c>
      <c r="F25" s="15" t="s">
        <v>64</v>
      </c>
      <c r="G25" s="37">
        <v>8</v>
      </c>
      <c r="H25" s="37">
        <v>15</v>
      </c>
      <c r="I25" s="24">
        <v>2497</v>
      </c>
      <c r="J25" s="24">
        <v>4283</v>
      </c>
      <c r="K25" s="24">
        <v>475</v>
      </c>
      <c r="L25" s="24">
        <v>843</v>
      </c>
      <c r="M25" s="64">
        <f>(I25/J25*100)-100</f>
        <v>-41.699743170674765</v>
      </c>
      <c r="N25" s="14">
        <f>I25/H25</f>
        <v>166.46666666666667</v>
      </c>
      <c r="O25" s="73">
        <v>15</v>
      </c>
      <c r="P25" s="22">
        <v>3781</v>
      </c>
      <c r="Q25" s="22">
        <v>6967</v>
      </c>
      <c r="R25" s="91">
        <v>797</v>
      </c>
      <c r="S25" s="91">
        <v>2422</v>
      </c>
      <c r="T25" s="64">
        <f>(P25/Q25*100)-100</f>
        <v>-45.72986938423998</v>
      </c>
      <c r="U25" s="76">
        <v>250371</v>
      </c>
      <c r="V25" s="14">
        <f>P25/O25</f>
        <v>252.06666666666666</v>
      </c>
      <c r="W25" s="74">
        <f>SUM(U25,P25)</f>
        <v>254152</v>
      </c>
      <c r="X25" s="74">
        <v>50674</v>
      </c>
      <c r="Y25" s="75">
        <f>SUM(X25,R25)</f>
        <v>51471</v>
      </c>
    </row>
    <row r="26" spans="1:25" ht="12.75" customHeight="1">
      <c r="A26" s="72">
        <v>13</v>
      </c>
      <c r="B26" s="72">
        <v>9</v>
      </c>
      <c r="C26" s="4" t="s">
        <v>85</v>
      </c>
      <c r="D26" s="4" t="s">
        <v>86</v>
      </c>
      <c r="E26" s="15" t="s">
        <v>46</v>
      </c>
      <c r="F26" s="15" t="s">
        <v>42</v>
      </c>
      <c r="G26" s="37">
        <v>2</v>
      </c>
      <c r="H26" s="37">
        <v>7</v>
      </c>
      <c r="I26" s="14">
        <v>2423</v>
      </c>
      <c r="J26" s="14">
        <v>4465</v>
      </c>
      <c r="K26" s="14">
        <v>427</v>
      </c>
      <c r="L26" s="14">
        <v>785</v>
      </c>
      <c r="M26" s="64">
        <f>(I26/J26*100)-100</f>
        <v>-45.733482642777155</v>
      </c>
      <c r="N26" s="14">
        <f>I26/H26</f>
        <v>346.14285714285717</v>
      </c>
      <c r="O26" s="73">
        <v>7</v>
      </c>
      <c r="P26" s="14">
        <v>3363</v>
      </c>
      <c r="Q26" s="14">
        <v>6691</v>
      </c>
      <c r="R26" s="14">
        <v>626</v>
      </c>
      <c r="S26" s="14">
        <v>1266</v>
      </c>
      <c r="T26" s="64">
        <f>(P26/Q26*100)-100</f>
        <v>-49.73845464056195</v>
      </c>
      <c r="U26" s="101">
        <v>6691</v>
      </c>
      <c r="V26" s="14">
        <f>P26/O26</f>
        <v>480.42857142857144</v>
      </c>
      <c r="W26" s="74">
        <f>SUM(U26,P26)</f>
        <v>10054</v>
      </c>
      <c r="X26" s="74">
        <v>1266</v>
      </c>
      <c r="Y26" s="75">
        <f>SUM(X26,R26)</f>
        <v>1892</v>
      </c>
    </row>
    <row r="27" spans="1:25" ht="12.75">
      <c r="A27" s="72">
        <v>14</v>
      </c>
      <c r="B27" s="72">
        <v>10</v>
      </c>
      <c r="C27" s="4" t="s">
        <v>80</v>
      </c>
      <c r="D27" s="4" t="s">
        <v>81</v>
      </c>
      <c r="E27" s="15" t="s">
        <v>46</v>
      </c>
      <c r="F27" s="15" t="s">
        <v>42</v>
      </c>
      <c r="G27" s="37">
        <v>4</v>
      </c>
      <c r="H27" s="37">
        <v>8</v>
      </c>
      <c r="I27" s="24">
        <v>2159</v>
      </c>
      <c r="J27" s="24">
        <v>4025</v>
      </c>
      <c r="K27" s="14">
        <v>388</v>
      </c>
      <c r="L27" s="14">
        <v>672</v>
      </c>
      <c r="M27" s="64">
        <f>(I27/J27*100)-100</f>
        <v>-46.36024844720497</v>
      </c>
      <c r="N27" s="14">
        <f>I27/H27</f>
        <v>269.875</v>
      </c>
      <c r="O27" s="73">
        <v>8</v>
      </c>
      <c r="P27" s="14">
        <v>3224</v>
      </c>
      <c r="Q27" s="14">
        <v>5845</v>
      </c>
      <c r="R27" s="14">
        <v>604</v>
      </c>
      <c r="S27" s="14">
        <v>1075</v>
      </c>
      <c r="T27" s="64">
        <f>(P27/Q27*100)-100</f>
        <v>-44.84174508126604</v>
      </c>
      <c r="U27" s="74">
        <v>40202</v>
      </c>
      <c r="V27" s="14">
        <f>P27/O27</f>
        <v>403</v>
      </c>
      <c r="W27" s="74">
        <f>SUM(U27,P27)</f>
        <v>43426</v>
      </c>
      <c r="X27" s="76">
        <v>7306</v>
      </c>
      <c r="Y27" s="75">
        <f>SUM(X27,R27)</f>
        <v>7910</v>
      </c>
    </row>
    <row r="28" spans="1:25" ht="12.75">
      <c r="A28" s="72">
        <v>15</v>
      </c>
      <c r="B28" s="72" t="s">
        <v>49</v>
      </c>
      <c r="C28" s="4" t="s">
        <v>95</v>
      </c>
      <c r="D28" s="4" t="s">
        <v>96</v>
      </c>
      <c r="E28" s="15" t="s">
        <v>46</v>
      </c>
      <c r="F28" s="15" t="s">
        <v>53</v>
      </c>
      <c r="G28" s="37">
        <v>1</v>
      </c>
      <c r="H28" s="37">
        <v>8</v>
      </c>
      <c r="I28" s="24">
        <v>1850</v>
      </c>
      <c r="J28" s="24"/>
      <c r="K28" s="97">
        <v>325</v>
      </c>
      <c r="L28" s="97"/>
      <c r="M28" s="64"/>
      <c r="N28" s="14">
        <f>I28/H28</f>
        <v>231.25</v>
      </c>
      <c r="O28" s="38">
        <v>8</v>
      </c>
      <c r="P28" s="14">
        <v>2373</v>
      </c>
      <c r="Q28" s="14"/>
      <c r="R28" s="14">
        <v>546</v>
      </c>
      <c r="S28" s="14"/>
      <c r="T28" s="64"/>
      <c r="U28" s="74"/>
      <c r="V28" s="14">
        <f>P28/O28</f>
        <v>296.625</v>
      </c>
      <c r="W28" s="74">
        <f>SUM(U28,P28)</f>
        <v>2373</v>
      </c>
      <c r="X28" s="74"/>
      <c r="Y28" s="75">
        <f>SUM(X28,R28)</f>
        <v>546</v>
      </c>
    </row>
    <row r="29" spans="1:25" ht="12.75">
      <c r="A29" s="72">
        <v>16</v>
      </c>
      <c r="B29" s="72">
        <v>12</v>
      </c>
      <c r="C29" s="4" t="s">
        <v>89</v>
      </c>
      <c r="D29" s="4" t="s">
        <v>90</v>
      </c>
      <c r="E29" s="15" t="s">
        <v>50</v>
      </c>
      <c r="F29" s="15" t="s">
        <v>47</v>
      </c>
      <c r="G29" s="37">
        <v>2</v>
      </c>
      <c r="H29" s="37">
        <v>7</v>
      </c>
      <c r="I29" s="24">
        <v>1710</v>
      </c>
      <c r="J29" s="24">
        <v>3901</v>
      </c>
      <c r="K29" s="96">
        <v>313</v>
      </c>
      <c r="L29" s="96">
        <v>682</v>
      </c>
      <c r="M29" s="64">
        <f>(I29/J29*100)-100</f>
        <v>-56.16508587541656</v>
      </c>
      <c r="N29" s="14">
        <f>I29/H29</f>
        <v>244.28571428571428</v>
      </c>
      <c r="O29" s="73">
        <v>7</v>
      </c>
      <c r="P29" s="22">
        <v>2262</v>
      </c>
      <c r="Q29" s="22">
        <v>5344</v>
      </c>
      <c r="R29" s="22">
        <v>448</v>
      </c>
      <c r="S29" s="22">
        <v>1033</v>
      </c>
      <c r="T29" s="64">
        <f>(P29/Q29*100)-100</f>
        <v>-57.67215568862276</v>
      </c>
      <c r="U29" s="90">
        <v>5344</v>
      </c>
      <c r="V29" s="14">
        <f>P29/O29</f>
        <v>323.14285714285717</v>
      </c>
      <c r="W29" s="74">
        <f>SUM(U29,P29)</f>
        <v>7606</v>
      </c>
      <c r="X29" s="74">
        <v>1033</v>
      </c>
      <c r="Y29" s="75">
        <f>SUM(X29,R29)</f>
        <v>1481</v>
      </c>
    </row>
    <row r="30" spans="1:25" ht="12.75">
      <c r="A30" s="72">
        <v>17</v>
      </c>
      <c r="B30" s="72">
        <v>14</v>
      </c>
      <c r="C30" s="4" t="s">
        <v>76</v>
      </c>
      <c r="D30" s="4" t="s">
        <v>77</v>
      </c>
      <c r="E30" s="15" t="s">
        <v>50</v>
      </c>
      <c r="F30" s="15" t="s">
        <v>47</v>
      </c>
      <c r="G30" s="37">
        <v>5</v>
      </c>
      <c r="H30" s="37">
        <v>10</v>
      </c>
      <c r="I30" s="24">
        <v>1654</v>
      </c>
      <c r="J30" s="24">
        <v>1837</v>
      </c>
      <c r="K30" s="14">
        <v>288</v>
      </c>
      <c r="L30" s="14">
        <v>316</v>
      </c>
      <c r="M30" s="64">
        <f>(I30/J30*100)-100</f>
        <v>-9.961894393032125</v>
      </c>
      <c r="N30" s="14">
        <f>I30/H30</f>
        <v>165.4</v>
      </c>
      <c r="O30" s="73">
        <v>10</v>
      </c>
      <c r="P30" s="14">
        <v>2134</v>
      </c>
      <c r="Q30" s="14">
        <v>2789</v>
      </c>
      <c r="R30" s="14">
        <v>377</v>
      </c>
      <c r="S30" s="14">
        <v>530</v>
      </c>
      <c r="T30" s="64">
        <f>(P30/Q30*100)-100</f>
        <v>-23.485120114736475</v>
      </c>
      <c r="U30" s="74">
        <v>37955</v>
      </c>
      <c r="V30" s="14">
        <f>P30/O30</f>
        <v>213.4</v>
      </c>
      <c r="W30" s="74">
        <f>SUM(U30,P30)</f>
        <v>40089</v>
      </c>
      <c r="X30" s="74">
        <v>7215</v>
      </c>
      <c r="Y30" s="75">
        <f>SUM(X30,R30)</f>
        <v>7592</v>
      </c>
    </row>
    <row r="31" spans="1:25" ht="12.75">
      <c r="A31" s="72">
        <v>18</v>
      </c>
      <c r="B31" s="72">
        <v>11</v>
      </c>
      <c r="C31" s="100" t="s">
        <v>72</v>
      </c>
      <c r="D31" s="4" t="s">
        <v>72</v>
      </c>
      <c r="E31" s="15" t="s">
        <v>46</v>
      </c>
      <c r="F31" s="15" t="s">
        <v>42</v>
      </c>
      <c r="G31" s="37">
        <v>5</v>
      </c>
      <c r="H31" s="37">
        <v>8</v>
      </c>
      <c r="I31" s="24">
        <v>1970</v>
      </c>
      <c r="J31" s="24">
        <v>4602</v>
      </c>
      <c r="K31" s="95">
        <v>379</v>
      </c>
      <c r="L31" s="95">
        <v>827</v>
      </c>
      <c r="M31" s="64">
        <f>(I31/J31*100)-100</f>
        <v>-57.19252498913516</v>
      </c>
      <c r="N31" s="14">
        <f>I31/H31</f>
        <v>246.25</v>
      </c>
      <c r="O31" s="38">
        <v>8</v>
      </c>
      <c r="P31" s="14">
        <v>2101</v>
      </c>
      <c r="Q31" s="14">
        <v>5549</v>
      </c>
      <c r="R31" s="14">
        <v>411</v>
      </c>
      <c r="S31" s="14">
        <v>1085</v>
      </c>
      <c r="T31" s="64">
        <f>(P31/Q31*100)-100</f>
        <v>-62.137322040007206</v>
      </c>
      <c r="U31" s="90">
        <v>60520</v>
      </c>
      <c r="V31" s="14">
        <f>P31/O31</f>
        <v>262.625</v>
      </c>
      <c r="W31" s="74">
        <f>SUM(U31,P31)</f>
        <v>62621</v>
      </c>
      <c r="X31" s="74">
        <v>11540</v>
      </c>
      <c r="Y31" s="75">
        <f>SUM(X31,R31)</f>
        <v>11951</v>
      </c>
    </row>
    <row r="32" spans="1:25" ht="12.75">
      <c r="A32" s="72">
        <v>19</v>
      </c>
      <c r="B32" s="72">
        <v>16</v>
      </c>
      <c r="C32" s="4" t="s">
        <v>68</v>
      </c>
      <c r="D32" s="4" t="s">
        <v>71</v>
      </c>
      <c r="E32" s="15" t="s">
        <v>46</v>
      </c>
      <c r="F32" s="15" t="s">
        <v>42</v>
      </c>
      <c r="G32" s="37">
        <v>6</v>
      </c>
      <c r="H32" s="37">
        <v>8</v>
      </c>
      <c r="I32" s="22">
        <v>1049</v>
      </c>
      <c r="J32" s="22">
        <v>1875</v>
      </c>
      <c r="K32" s="99">
        <v>178</v>
      </c>
      <c r="L32" s="99">
        <v>330</v>
      </c>
      <c r="M32" s="64">
        <f>(I32/J32*100)-100</f>
        <v>-44.053333333333335</v>
      </c>
      <c r="N32" s="14">
        <f>I32/H32</f>
        <v>131.125</v>
      </c>
      <c r="O32" s="73">
        <v>8</v>
      </c>
      <c r="P32" s="14">
        <v>1420</v>
      </c>
      <c r="Q32" s="14">
        <v>2239</v>
      </c>
      <c r="R32" s="14">
        <v>251</v>
      </c>
      <c r="S32" s="14">
        <v>399</v>
      </c>
      <c r="T32" s="64">
        <f>(P32/Q32*100)-100</f>
        <v>-36.57882983474765</v>
      </c>
      <c r="U32" s="90">
        <v>64497</v>
      </c>
      <c r="V32" s="14">
        <f>P32/O32</f>
        <v>177.5</v>
      </c>
      <c r="W32" s="74">
        <f>SUM(U32,P32)</f>
        <v>65917</v>
      </c>
      <c r="X32" s="74">
        <v>12260</v>
      </c>
      <c r="Y32" s="75">
        <f>SUM(X32,R32)</f>
        <v>12511</v>
      </c>
    </row>
    <row r="33" spans="1:25" ht="13.5" thickBot="1">
      <c r="A33" s="72">
        <v>20</v>
      </c>
      <c r="B33" s="72">
        <v>18</v>
      </c>
      <c r="C33" s="89" t="s">
        <v>59</v>
      </c>
      <c r="D33" s="89" t="s">
        <v>60</v>
      </c>
      <c r="E33" s="15" t="s">
        <v>57</v>
      </c>
      <c r="F33" s="15" t="s">
        <v>58</v>
      </c>
      <c r="G33" s="37">
        <v>10</v>
      </c>
      <c r="H33" s="37">
        <v>21</v>
      </c>
      <c r="I33" s="14">
        <v>1167</v>
      </c>
      <c r="J33" s="14">
        <v>1274</v>
      </c>
      <c r="K33" s="14">
        <v>222</v>
      </c>
      <c r="L33" s="14">
        <v>249</v>
      </c>
      <c r="M33" s="64">
        <f>(I33/J33*100)-100</f>
        <v>-8.398744113029835</v>
      </c>
      <c r="N33" s="14">
        <f>I33/H33</f>
        <v>55.57142857142857</v>
      </c>
      <c r="O33" s="73">
        <v>21</v>
      </c>
      <c r="P33" s="14">
        <v>1289</v>
      </c>
      <c r="Q33" s="14">
        <v>1523</v>
      </c>
      <c r="R33" s="14">
        <v>254</v>
      </c>
      <c r="S33" s="14">
        <v>310</v>
      </c>
      <c r="T33" s="64">
        <f>(P33/Q33*100)-100</f>
        <v>-15.364412344057783</v>
      </c>
      <c r="U33" s="84">
        <v>106422</v>
      </c>
      <c r="V33" s="14">
        <f>P33/O33</f>
        <v>61.38095238095238</v>
      </c>
      <c r="W33" s="74">
        <f>SUM(U33,P33)</f>
        <v>107711</v>
      </c>
      <c r="X33" s="84">
        <v>21910</v>
      </c>
      <c r="Y33" s="75">
        <f>SUM(X33,R33)</f>
        <v>22164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230</v>
      </c>
      <c r="I34" s="31">
        <f>SUM(I14:I33)</f>
        <v>222633</v>
      </c>
      <c r="J34" s="31">
        <v>232940</v>
      </c>
      <c r="K34" s="31">
        <f>SUM(K14:K33)</f>
        <v>41525</v>
      </c>
      <c r="L34" s="31">
        <v>44683</v>
      </c>
      <c r="M34" s="68">
        <f>(I34/J34*100)-100</f>
        <v>-4.424744569417015</v>
      </c>
      <c r="N34" s="32">
        <f>I34/H34</f>
        <v>967.9695652173913</v>
      </c>
      <c r="O34" s="34">
        <f>SUM(O14:O33)</f>
        <v>230</v>
      </c>
      <c r="P34" s="31">
        <f>SUM(P14:P33)</f>
        <v>284066</v>
      </c>
      <c r="Q34" s="31">
        <v>348995</v>
      </c>
      <c r="R34" s="31">
        <f>SUM(R14:R33)</f>
        <v>55343</v>
      </c>
      <c r="S34" s="31">
        <v>70166</v>
      </c>
      <c r="T34" s="68">
        <f>(P34/Q34*100)-100</f>
        <v>-18.604564535308526</v>
      </c>
      <c r="U34" s="31">
        <f>SUM(U14:U33)</f>
        <v>1757317</v>
      </c>
      <c r="V34" s="86">
        <f>P34/O34</f>
        <v>1235.0695652173913</v>
      </c>
      <c r="W34" s="88">
        <f>SUM(U34,P34)</f>
        <v>2041383</v>
      </c>
      <c r="X34" s="87">
        <f>SUM(X14:X33)</f>
        <v>351107</v>
      </c>
      <c r="Y34" s="35">
        <f>SUM(Y14:Y33)</f>
        <v>406450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22 - Nov</v>
      </c>
      <c r="L4" s="20"/>
      <c r="M4" s="62" t="str">
        <f>'WEEKLY COMPETITIVE REPORT'!M4</f>
        <v>24 - Nov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21 - Nov</v>
      </c>
      <c r="L5" s="7"/>
      <c r="M5" s="63" t="str">
        <f>'WEEKLY COMPETITIVE REPORT'!M5</f>
        <v>28 - Nov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41606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GREMO MI PO SVOJE 2</v>
      </c>
      <c r="D14" s="4" t="str">
        <f>'WEEKLY COMPETITIVE REPORT'!D14</f>
        <v>GREMO MI PO SVOJE 2</v>
      </c>
      <c r="E14" s="4" t="str">
        <f>'WEEKLY COMPETITIVE REPORT'!E14</f>
        <v>IND</v>
      </c>
      <c r="F14" s="4" t="str">
        <f>'WEEKLY COMPETITIVE REPORT'!F14</f>
        <v>Cinemania</v>
      </c>
      <c r="G14" s="37">
        <f>'WEEKLY COMPETITIVE REPORT'!G14</f>
        <v>3</v>
      </c>
      <c r="H14" s="37">
        <f>'WEEKLY COMPETITIVE REPORT'!H14</f>
        <v>24</v>
      </c>
      <c r="I14" s="14">
        <f>'WEEKLY COMPETITIVE REPORT'!I14/Y4</f>
        <v>88654.56486919381</v>
      </c>
      <c r="J14" s="14">
        <f>'WEEKLY COMPETITIVE REPORT'!J14/Y4</f>
        <v>136999.4660971703</v>
      </c>
      <c r="K14" s="22">
        <f>'WEEKLY COMPETITIVE REPORT'!K14</f>
        <v>13346</v>
      </c>
      <c r="L14" s="22">
        <f>'WEEKLY COMPETITIVE REPORT'!L14</f>
        <v>19488</v>
      </c>
      <c r="M14" s="64">
        <f>'WEEKLY COMPETITIVE REPORT'!M14</f>
        <v>-35.28838659392049</v>
      </c>
      <c r="N14" s="14">
        <f aca="true" t="shared" si="0" ref="N14:N20">I14/H14</f>
        <v>3693.9402028830755</v>
      </c>
      <c r="O14" s="37">
        <f>'WEEKLY COMPETITIVE REPORT'!O14</f>
        <v>24</v>
      </c>
      <c r="P14" s="14">
        <f>'WEEKLY COMPETITIVE REPORT'!P14/Y4</f>
        <v>104111.05178857448</v>
      </c>
      <c r="Q14" s="14">
        <f>'WEEKLY COMPETITIVE REPORT'!Q14/Y4</f>
        <v>163764.01494927923</v>
      </c>
      <c r="R14" s="22">
        <f>'WEEKLY COMPETITIVE REPORT'!R14</f>
        <v>16017</v>
      </c>
      <c r="S14" s="22">
        <f>'WEEKLY COMPETITIVE REPORT'!S14</f>
        <v>24653</v>
      </c>
      <c r="T14" s="64">
        <f>'WEEKLY COMPETITIVE REPORT'!T14</f>
        <v>-36.42617285560591</v>
      </c>
      <c r="U14" s="14">
        <f>'WEEKLY COMPETITIVE REPORT'!U14/Y4</f>
        <v>397434.5969033636</v>
      </c>
      <c r="V14" s="14">
        <f aca="true" t="shared" si="1" ref="V14:V20">P14/O14</f>
        <v>4337.9604911906035</v>
      </c>
      <c r="W14" s="25">
        <f aca="true" t="shared" si="2" ref="W14:W20">P14+U14</f>
        <v>501545.6486919381</v>
      </c>
      <c r="X14" s="22">
        <f>'WEEKLY COMPETITIVE REPORT'!X14</f>
        <v>63344</v>
      </c>
      <c r="Y14" s="56">
        <f>'WEEKLY COMPETITIVE REPORT'!Y14</f>
        <v>79361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HUNGER GAMES: CATCHING FIRE</v>
      </c>
      <c r="D15" s="4" t="str">
        <f>'WEEKLY COMPETITIVE REPORT'!D15</f>
        <v>IGRE LAKOTE: KRUTO MAŠČEVANJE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10</v>
      </c>
      <c r="I15" s="14">
        <f>'WEEKLY COMPETITIVE REPORT'!I15/Y4</f>
        <v>59447.41057127603</v>
      </c>
      <c r="J15" s="14">
        <f>'WEEKLY COMPETITIVE REPORT'!J15/Y4</f>
        <v>0</v>
      </c>
      <c r="K15" s="22">
        <f>'WEEKLY COMPETITIVE REPORT'!K15</f>
        <v>7749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5944.741057127603</v>
      </c>
      <c r="O15" s="37">
        <f>'WEEKLY COMPETITIVE REPORT'!O15</f>
        <v>10</v>
      </c>
      <c r="P15" s="14">
        <f>'WEEKLY COMPETITIVE REPORT'!P15/Y4</f>
        <v>84630.27229044314</v>
      </c>
      <c r="Q15" s="14">
        <f>'WEEKLY COMPETITIVE REPORT'!Q15/Y4</f>
        <v>0</v>
      </c>
      <c r="R15" s="22">
        <f>'WEEKLY COMPETITIVE REPORT'!R15</f>
        <v>11810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0</v>
      </c>
      <c r="V15" s="14">
        <f t="shared" si="1"/>
        <v>8463.027229044314</v>
      </c>
      <c r="W15" s="25">
        <f t="shared" si="2"/>
        <v>84630.27229044314</v>
      </c>
      <c r="X15" s="22">
        <f>'WEEKLY COMPETITIVE REPORT'!X15</f>
        <v>0</v>
      </c>
      <c r="Y15" s="56">
        <f>'WEEKLY COMPETITIVE REPORT'!Y15</f>
        <v>11810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NIKO 2</v>
      </c>
      <c r="D16" s="4" t="str">
        <f>'WEEKLY COMPETITIVE REPORT'!D16</f>
        <v>JELENČEK NIKO 2</v>
      </c>
      <c r="E16" s="4" t="str">
        <f>'WEEKLY COMPETITIVE REPORT'!E16</f>
        <v>IND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10</v>
      </c>
      <c r="I16" s="14">
        <f>'WEEKLY COMPETITIVE REPORT'!I16/Y4</f>
        <v>56126.534970635345</v>
      </c>
      <c r="J16" s="14">
        <f>'WEEKLY COMPETITIVE REPORT'!J16/Y4</f>
        <v>0</v>
      </c>
      <c r="K16" s="22">
        <f>'WEEKLY COMPETITIVE REPORT'!K16</f>
        <v>7995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5612.653497063535</v>
      </c>
      <c r="O16" s="37">
        <f>'WEEKLY COMPETITIVE REPORT'!O16</f>
        <v>10</v>
      </c>
      <c r="P16" s="14">
        <f>'WEEKLY COMPETITIVE REPORT'!P16/Y4</f>
        <v>65233.58248798719</v>
      </c>
      <c r="Q16" s="14">
        <f>'WEEKLY COMPETITIVE REPORT'!Q16/Y4</f>
        <v>0</v>
      </c>
      <c r="R16" s="22">
        <f>'WEEKLY COMPETITIVE REPORT'!R16</f>
        <v>9581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5443.139348638548</v>
      </c>
      <c r="V16" s="14">
        <f t="shared" si="1"/>
        <v>6523.358248798719</v>
      </c>
      <c r="W16" s="25">
        <f t="shared" si="2"/>
        <v>70676.72183662573</v>
      </c>
      <c r="X16" s="22">
        <f>'WEEKLY COMPETITIVE REPORT'!X16</f>
        <v>1049</v>
      </c>
      <c r="Y16" s="56">
        <f>'WEEKLY COMPETITIVE REPORT'!Y16</f>
        <v>10630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LAST VEGAS</v>
      </c>
      <c r="D17" s="4" t="str">
        <f>'WEEKLY COMPETITIVE REPORT'!D17</f>
        <v>LEGENDE V VEGASU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8</v>
      </c>
      <c r="I17" s="14">
        <f>'WEEKLY COMPETITIVE REPORT'!I17/Y4</f>
        <v>18630.539241857983</v>
      </c>
      <c r="J17" s="14">
        <f>'WEEKLY COMPETITIVE REPORT'!J17/Y4</f>
        <v>19091.03043246129</v>
      </c>
      <c r="K17" s="22">
        <f>'WEEKLY COMPETITIVE REPORT'!K17</f>
        <v>2455</v>
      </c>
      <c r="L17" s="22">
        <f>'WEEKLY COMPETITIVE REPORT'!L17</f>
        <v>2486</v>
      </c>
      <c r="M17" s="64">
        <f>'WEEKLY COMPETITIVE REPORT'!M17</f>
        <v>-2.4120813815283526</v>
      </c>
      <c r="N17" s="14">
        <f t="shared" si="0"/>
        <v>2328.817405232248</v>
      </c>
      <c r="O17" s="37">
        <f>'WEEKLY COMPETITIVE REPORT'!O17</f>
        <v>8</v>
      </c>
      <c r="P17" s="14">
        <f>'WEEKLY COMPETITIVE REPORT'!P17/Y4</f>
        <v>24556.860651361454</v>
      </c>
      <c r="Q17" s="14">
        <f>'WEEKLY COMPETITIVE REPORT'!Q17/Y4</f>
        <v>26098.50507207688</v>
      </c>
      <c r="R17" s="22">
        <f>'WEEKLY COMPETITIVE REPORT'!R17</f>
        <v>3456</v>
      </c>
      <c r="S17" s="22">
        <f>'WEEKLY COMPETITIVE REPORT'!S17</f>
        <v>3624</v>
      </c>
      <c r="T17" s="64">
        <f>'WEEKLY COMPETITIVE REPORT'!T17</f>
        <v>-5.907021940367201</v>
      </c>
      <c r="U17" s="14">
        <f>'WEEKLY COMPETITIVE REPORT'!U17/Y4</f>
        <v>55603.31019754405</v>
      </c>
      <c r="V17" s="14">
        <f t="shared" si="1"/>
        <v>3069.6075814201818</v>
      </c>
      <c r="W17" s="25">
        <f t="shared" si="2"/>
        <v>80160.1708489055</v>
      </c>
      <c r="X17" s="22">
        <f>'WEEKLY COMPETITIVE REPORT'!X17</f>
        <v>7787</v>
      </c>
      <c r="Y17" s="56">
        <f>'WEEKLY COMPETITIVE REPORT'!Y17</f>
        <v>11243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BAD GRANDPA</v>
      </c>
      <c r="D18" s="4" t="str">
        <f>'WEEKLY COMPETITIVE REPORT'!D18</f>
        <v>NESRAMNI DEDI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5</v>
      </c>
      <c r="H18" s="37">
        <f>'WEEKLY COMPETITIVE REPORT'!H18</f>
        <v>9</v>
      </c>
      <c r="I18" s="14">
        <f>'WEEKLY COMPETITIVE REPORT'!I18/Y4</f>
        <v>14052.32247730913</v>
      </c>
      <c r="J18" s="14">
        <f>'WEEKLY COMPETITIVE REPORT'!J18/Y4</f>
        <v>18021.890016017085</v>
      </c>
      <c r="K18" s="22">
        <f>'WEEKLY COMPETITIVE REPORT'!K18</f>
        <v>1905</v>
      </c>
      <c r="L18" s="22">
        <f>'WEEKLY COMPETITIVE REPORT'!L18</f>
        <v>2421</v>
      </c>
      <c r="M18" s="64">
        <f>'WEEKLY COMPETITIVE REPORT'!M18</f>
        <v>-22.02636646422752</v>
      </c>
      <c r="N18" s="14">
        <f t="shared" si="0"/>
        <v>1561.3691641454589</v>
      </c>
      <c r="O18" s="37">
        <f>'WEEKLY COMPETITIVE REPORT'!O18</f>
        <v>9</v>
      </c>
      <c r="P18" s="14">
        <f>'WEEKLY COMPETITIVE REPORT'!P18/Y4</f>
        <v>17449.279231179928</v>
      </c>
      <c r="Q18" s="14">
        <f>'WEEKLY COMPETITIVE REPORT'!Q18/Y4</f>
        <v>23541.110517885747</v>
      </c>
      <c r="R18" s="22">
        <f>'WEEKLY COMPETITIVE REPORT'!R18</f>
        <v>2493</v>
      </c>
      <c r="S18" s="22">
        <f>'WEEKLY COMPETITIVE REPORT'!S18</f>
        <v>3362</v>
      </c>
      <c r="T18" s="64">
        <f>'WEEKLY COMPETITIVE REPORT'!T18</f>
        <v>-25.87741679423938</v>
      </c>
      <c r="U18" s="14">
        <f>'WEEKLY COMPETITIVE REPORT'!U18/Y4</f>
        <v>218430.32568072612</v>
      </c>
      <c r="V18" s="14">
        <f t="shared" si="1"/>
        <v>1938.8088034644363</v>
      </c>
      <c r="W18" s="25">
        <f t="shared" si="2"/>
        <v>235879.60491190606</v>
      </c>
      <c r="X18" s="22">
        <f>'WEEKLY COMPETITIVE REPORT'!X18</f>
        <v>32179</v>
      </c>
      <c r="Y18" s="56">
        <f>'WEEKLY COMPETITIVE REPORT'!Y18</f>
        <v>34672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COUNSELOR</v>
      </c>
      <c r="D19" s="4" t="str">
        <f>'WEEKLY COMPETITIVE REPORT'!D19</f>
        <v>SVETOVALEC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8</v>
      </c>
      <c r="I19" s="14">
        <f>'WEEKLY COMPETITIVE REPORT'!I19/Y4</f>
        <v>10779.498131340097</v>
      </c>
      <c r="J19" s="14">
        <f>'WEEKLY COMPETITIVE REPORT'!J19/Y4</f>
        <v>17529.364655632675</v>
      </c>
      <c r="K19" s="22">
        <f>'WEEKLY COMPETITIVE REPORT'!K19</f>
        <v>1403</v>
      </c>
      <c r="L19" s="22">
        <f>'WEEKLY COMPETITIVE REPORT'!L19</f>
        <v>2275</v>
      </c>
      <c r="M19" s="64">
        <f>'WEEKLY COMPETITIVE REPORT'!M19</f>
        <v>-38.506053453133326</v>
      </c>
      <c r="N19" s="14">
        <f t="shared" si="0"/>
        <v>1347.437266417512</v>
      </c>
      <c r="O19" s="37">
        <f>'WEEKLY COMPETITIVE REPORT'!O19</f>
        <v>8</v>
      </c>
      <c r="P19" s="14">
        <f>'WEEKLY COMPETITIVE REPORT'!P19/Y4</f>
        <v>14595.568606513614</v>
      </c>
      <c r="Q19" s="14">
        <f>'WEEKLY COMPETITIVE REPORT'!Q19/Y4</f>
        <v>23934.863854778432</v>
      </c>
      <c r="R19" s="22">
        <f>'WEEKLY COMPETITIVE REPORT'!R19</f>
        <v>2023</v>
      </c>
      <c r="S19" s="22">
        <f>'WEEKLY COMPETITIVE REPORT'!S19</f>
        <v>3328</v>
      </c>
      <c r="T19" s="64">
        <f>'WEEKLY COMPETITIVE REPORT'!T19</f>
        <v>-39.019629712246264</v>
      </c>
      <c r="U19" s="14">
        <f>'WEEKLY COMPETITIVE REPORT'!U19/Y4</f>
        <v>23934.863854778432</v>
      </c>
      <c r="V19" s="14">
        <f t="shared" si="1"/>
        <v>1824.4460758142018</v>
      </c>
      <c r="W19" s="25">
        <f t="shared" si="2"/>
        <v>38530.432461292046</v>
      </c>
      <c r="X19" s="22">
        <f>'WEEKLY COMPETITIVE REPORT'!X19</f>
        <v>3328</v>
      </c>
      <c r="Y19" s="56">
        <f>'WEEKLY COMPETITIVE REPORT'!Y19</f>
        <v>5351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THOR: THE DARK WORLD 3D</v>
      </c>
      <c r="D20" s="4" t="str">
        <f>'WEEKLY COMPETITIVE REPORT'!D20</f>
        <v>THOR: SVET TEME 3D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4</v>
      </c>
      <c r="H20" s="37">
        <f>'WEEKLY COMPETITIVE REPORT'!H20</f>
        <v>17</v>
      </c>
      <c r="I20" s="14">
        <f>'WEEKLY COMPETITIVE REPORT'!I20/Y4</f>
        <v>10030.699412706888</v>
      </c>
      <c r="J20" s="14">
        <f>'WEEKLY COMPETITIVE REPORT'!J20/Y4</f>
        <v>14730.379071009076</v>
      </c>
      <c r="K20" s="22">
        <f>'WEEKLY COMPETITIVE REPORT'!K20</f>
        <v>1308</v>
      </c>
      <c r="L20" s="22">
        <f>'WEEKLY COMPETITIVE REPORT'!L20</f>
        <v>1933</v>
      </c>
      <c r="M20" s="64">
        <f>'WEEKLY COMPETITIVE REPORT'!M20</f>
        <v>-31.904675607104025</v>
      </c>
      <c r="N20" s="14">
        <f t="shared" si="0"/>
        <v>590.0411419239346</v>
      </c>
      <c r="O20" s="37">
        <f>'WEEKLY COMPETITIVE REPORT'!O20</f>
        <v>17</v>
      </c>
      <c r="P20" s="14">
        <f>'WEEKLY COMPETITIVE REPORT'!P20/Y4</f>
        <v>13469.03363587827</v>
      </c>
      <c r="Q20" s="14">
        <f>'WEEKLY COMPETITIVE REPORT'!Q20/Y4</f>
        <v>20523.224773091297</v>
      </c>
      <c r="R20" s="22">
        <f>'WEEKLY COMPETITIVE REPORT'!R20</f>
        <v>1939</v>
      </c>
      <c r="S20" s="22">
        <f>'WEEKLY COMPETITIVE REPORT'!S20</f>
        <v>3077</v>
      </c>
      <c r="T20" s="64">
        <f>'WEEKLY COMPETITIVE REPORT'!T20</f>
        <v>-34.371748178980226</v>
      </c>
      <c r="U20" s="14">
        <f>'WEEKLY COMPETITIVE REPORT'!U20/Y4</f>
        <v>120088.09396689803</v>
      </c>
      <c r="V20" s="14">
        <f t="shared" si="1"/>
        <v>792.2960962281335</v>
      </c>
      <c r="W20" s="25">
        <f t="shared" si="2"/>
        <v>133557.1276027763</v>
      </c>
      <c r="X20" s="22">
        <f>'WEEKLY COMPETITIVE REPORT'!X20</f>
        <v>16883</v>
      </c>
      <c r="Y20" s="56">
        <f>'WEEKLY COMPETITIVE REPORT'!Y20</f>
        <v>18822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DESPICABLE ME 2</v>
      </c>
      <c r="D21" s="4" t="str">
        <f>'WEEKLY COMPETITIVE REPORT'!D21</f>
        <v>JAZ BARABA 2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8</v>
      </c>
      <c r="H21" s="37">
        <f>'WEEKLY COMPETITIVE REPORT'!H21</f>
        <v>23</v>
      </c>
      <c r="I21" s="14">
        <f>'WEEKLY COMPETITIVE REPORT'!I21/Y4</f>
        <v>7680.192205018687</v>
      </c>
      <c r="J21" s="14">
        <f>'WEEKLY COMPETITIVE REPORT'!J21/Y4</f>
        <v>10417.778964228512</v>
      </c>
      <c r="K21" s="22">
        <f>'WEEKLY COMPETITIVE REPORT'!K21</f>
        <v>1080</v>
      </c>
      <c r="L21" s="22">
        <f>'WEEKLY COMPETITIVE REPORT'!L21</f>
        <v>1583</v>
      </c>
      <c r="M21" s="64">
        <f>'WEEKLY COMPETITIVE REPORT'!M21</f>
        <v>-26.278026905829606</v>
      </c>
      <c r="N21" s="14">
        <f aca="true" t="shared" si="3" ref="N21:N33">I21/H21</f>
        <v>333.92140021820376</v>
      </c>
      <c r="O21" s="37">
        <f>'WEEKLY COMPETITIVE REPORT'!O21</f>
        <v>23</v>
      </c>
      <c r="P21" s="14">
        <f>'WEEKLY COMPETITIVE REPORT'!P21/Y4</f>
        <v>8529.097704217833</v>
      </c>
      <c r="Q21" s="14">
        <f>'WEEKLY COMPETITIVE REPORT'!Q21/Y4</f>
        <v>12430.592632140952</v>
      </c>
      <c r="R21" s="22">
        <f>'WEEKLY COMPETITIVE REPORT'!R21</f>
        <v>1224</v>
      </c>
      <c r="S21" s="22">
        <f>'WEEKLY COMPETITIVE REPORT'!S21</f>
        <v>1945</v>
      </c>
      <c r="T21" s="64">
        <f>'WEEKLY COMPETITIVE REPORT'!T21</f>
        <v>-31.386234296145176</v>
      </c>
      <c r="U21" s="14">
        <f>'WEEKLY COMPETITIVE REPORT'!U21/Y4</f>
        <v>415496.52963160706</v>
      </c>
      <c r="V21" s="14">
        <f aca="true" t="shared" si="4" ref="V21:V33">P21/O21</f>
        <v>370.83033496599273</v>
      </c>
      <c r="W21" s="25">
        <f aca="true" t="shared" si="5" ref="W21:W33">P21+U21</f>
        <v>424025.6273358249</v>
      </c>
      <c r="X21" s="22">
        <f>'WEEKLY COMPETITIVE REPORT'!X21</f>
        <v>61168</v>
      </c>
      <c r="Y21" s="56">
        <f>'WEEKLY COMPETITIVE REPORT'!Y21</f>
        <v>62392</v>
      </c>
    </row>
    <row r="22" spans="1:25" ht="12.75">
      <c r="A22" s="50">
        <v>9</v>
      </c>
      <c r="B22" s="4">
        <f>'WEEKLY COMPETITIVE REPORT'!B22</f>
        <v>15</v>
      </c>
      <c r="C22" s="4" t="str">
        <f>'WEEKLY COMPETITIVE REPORT'!C22</f>
        <v>BLUE JASMINE</v>
      </c>
      <c r="D22" s="4" t="str">
        <f>'WEEKLY COMPETITIVE REPORT'!D22</f>
        <v>OTOŽNA JASMINE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6</v>
      </c>
      <c r="H22" s="37">
        <f>'WEEKLY COMPETITIVE REPORT'!H22</f>
        <v>1</v>
      </c>
      <c r="I22" s="14">
        <f>'WEEKLY COMPETITIVE REPORT'!I22/Y4</f>
        <v>3961.5589962626805</v>
      </c>
      <c r="J22" s="14">
        <f>'WEEKLY COMPETITIVE REPORT'!J22/Y4</f>
        <v>1297.3838761345435</v>
      </c>
      <c r="K22" s="22">
        <f>'WEEKLY COMPETITIVE REPORT'!K22</f>
        <v>513</v>
      </c>
      <c r="L22" s="22">
        <f>'WEEKLY COMPETITIVE REPORT'!L22</f>
        <v>167</v>
      </c>
      <c r="M22" s="64">
        <f>'WEEKLY COMPETITIVE REPORT'!M22</f>
        <v>205.34979423868316</v>
      </c>
      <c r="N22" s="14">
        <f t="shared" si="3"/>
        <v>3961.5589962626805</v>
      </c>
      <c r="O22" s="37">
        <f>'WEEKLY COMPETITIVE REPORT'!O22</f>
        <v>1</v>
      </c>
      <c r="P22" s="14">
        <f>'WEEKLY COMPETITIVE REPORT'!P22/Y4</f>
        <v>5938.334223171383</v>
      </c>
      <c r="Q22" s="14">
        <f>'WEEKLY COMPETITIVE REPORT'!Q22/Y4</f>
        <v>3394.2872397223705</v>
      </c>
      <c r="R22" s="22">
        <f>'WEEKLY COMPETITIVE REPORT'!R22</f>
        <v>791</v>
      </c>
      <c r="S22" s="22">
        <f>'WEEKLY COMPETITIVE REPORT'!S22</f>
        <v>467</v>
      </c>
      <c r="T22" s="64">
        <f>'WEEKLY COMPETITIVE REPORT'!T22</f>
        <v>74.95084545812034</v>
      </c>
      <c r="U22" s="14">
        <f>'WEEKLY COMPETITIVE REPORT'!U22/Y4</f>
        <v>22554.725040042715</v>
      </c>
      <c r="V22" s="14">
        <f t="shared" si="4"/>
        <v>5938.334223171383</v>
      </c>
      <c r="W22" s="25">
        <f t="shared" si="5"/>
        <v>28493.059263214098</v>
      </c>
      <c r="X22" s="22">
        <f>'WEEKLY COMPETITIVE REPORT'!X22</f>
        <v>3051</v>
      </c>
      <c r="Y22" s="56">
        <f>'WEEKLY COMPETITIVE REPORT'!Y22</f>
        <v>3842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GRAVITY</v>
      </c>
      <c r="D23" s="4" t="str">
        <f>'WEEKLY COMPETITIVE REPORT'!D23</f>
        <v>GRAVITACIJA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17</v>
      </c>
      <c r="I23" s="14">
        <f>'WEEKLY COMPETITIVE REPORT'!I23/Y4</f>
        <v>3530.432461292045</v>
      </c>
      <c r="J23" s="14">
        <f>'WEEKLY COMPETITIVE REPORT'!J23/Y4</f>
        <v>5863.5878270154835</v>
      </c>
      <c r="K23" s="22">
        <f>'WEEKLY COMPETITIVE REPORT'!K23</f>
        <v>376</v>
      </c>
      <c r="L23" s="22">
        <f>'WEEKLY COMPETITIVE REPORT'!L23</f>
        <v>659</v>
      </c>
      <c r="M23" s="64">
        <f>'WEEKLY COMPETITIVE REPORT'!M23</f>
        <v>-39.79057591623037</v>
      </c>
      <c r="N23" s="14">
        <f t="shared" si="3"/>
        <v>207.67249772306147</v>
      </c>
      <c r="O23" s="37">
        <f>'WEEKLY COMPETITIVE REPORT'!O23</f>
        <v>17</v>
      </c>
      <c r="P23" s="14">
        <f>'WEEKLY COMPETITIVE REPORT'!P23/Y4</f>
        <v>5843.566470902296</v>
      </c>
      <c r="Q23" s="14">
        <f>'WEEKLY COMPETITIVE REPORT'!Q23/Y4</f>
        <v>9408.702616123866</v>
      </c>
      <c r="R23" s="22">
        <f>'WEEKLY COMPETITIVE REPORT'!R23</f>
        <v>622</v>
      </c>
      <c r="S23" s="22">
        <f>'WEEKLY COMPETITIVE REPORT'!S23</f>
        <v>1052</v>
      </c>
      <c r="T23" s="64">
        <f>'WEEKLY COMPETITIVE REPORT'!T23</f>
        <v>-37.89189956022131</v>
      </c>
      <c r="U23" s="14">
        <f>'WEEKLY COMPETITIVE REPORT'!U23/Y4</f>
        <v>162397.22370528564</v>
      </c>
      <c r="V23" s="14">
        <f t="shared" si="4"/>
        <v>343.73920417072327</v>
      </c>
      <c r="W23" s="25">
        <f t="shared" si="5"/>
        <v>168240.79017618793</v>
      </c>
      <c r="X23" s="22">
        <f>'WEEKLY COMPETITIVE REPORT'!X23</f>
        <v>19885</v>
      </c>
      <c r="Y23" s="56">
        <f>'WEEKLY COMPETITIVE REPORT'!Y23</f>
        <v>20507</v>
      </c>
    </row>
    <row r="24" spans="1:25" ht="12.75">
      <c r="A24" s="50">
        <v>11</v>
      </c>
      <c r="B24" s="4">
        <f>'WEEKLY COMPETITIVE REPORT'!B24</f>
        <v>13</v>
      </c>
      <c r="C24" s="4" t="str">
        <f>'WEEKLY COMPETITIVE REPORT'!C24</f>
        <v>CLASS ENEMY</v>
      </c>
      <c r="D24" s="4" t="str">
        <f>'WEEKLY COMPETITIVE REPORT'!D24</f>
        <v>RAZREDNI SOVRAŽNIK</v>
      </c>
      <c r="E24" s="4" t="str">
        <f>'WEEKLY COMPETITIVE REPORT'!E24</f>
        <v>DOMEST</v>
      </c>
      <c r="F24" s="4" t="str">
        <f>'WEEKLY COMPETITIVE REPORT'!F24</f>
        <v>FIVIA</v>
      </c>
      <c r="G24" s="37">
        <f>'WEEKLY COMPETITIVE REPORT'!G24</f>
        <v>11</v>
      </c>
      <c r="H24" s="37">
        <f>'WEEKLY COMPETITIVE REPORT'!H24</f>
        <v>11</v>
      </c>
      <c r="I24" s="14">
        <f>'WEEKLY COMPETITIVE REPORT'!I24/Y4</f>
        <v>2271.7565403096637</v>
      </c>
      <c r="J24" s="14">
        <f>'WEEKLY COMPETITIVE REPORT'!J24/Y4</f>
        <v>2913.774693005873</v>
      </c>
      <c r="K24" s="22">
        <f>'WEEKLY COMPETITIVE REPORT'!K24</f>
        <v>400</v>
      </c>
      <c r="L24" s="22">
        <f>'WEEKLY COMPETITIVE REPORT'!L24</f>
        <v>435</v>
      </c>
      <c r="M24" s="64">
        <f>'WEEKLY COMPETITIVE REPORT'!M24</f>
        <v>-22.033898305084747</v>
      </c>
      <c r="N24" s="14">
        <f t="shared" si="3"/>
        <v>206.52332184633306</v>
      </c>
      <c r="O24" s="37">
        <f>'WEEKLY COMPETITIVE REPORT'!O24</f>
        <v>11</v>
      </c>
      <c r="P24" s="14">
        <f>'WEEKLY COMPETITIVE REPORT'!P24/Y4</f>
        <v>5508.54244527496</v>
      </c>
      <c r="Q24" s="14">
        <f>'WEEKLY COMPETITIVE REPORT'!Q24/Y4</f>
        <v>5536.572343833423</v>
      </c>
      <c r="R24" s="22">
        <f>'WEEKLY COMPETITIVE REPORT'!R24</f>
        <v>1073</v>
      </c>
      <c r="S24" s="22">
        <f>'WEEKLY COMPETITIVE REPORT'!S24</f>
        <v>965</v>
      </c>
      <c r="T24" s="64">
        <f>'WEEKLY COMPETITIVE REPORT'!T24</f>
        <v>-0.5062680810028866</v>
      </c>
      <c r="U24" s="14">
        <f>'WEEKLY COMPETITIVE REPORT'!U24/Y4</f>
        <v>160724.7730912974</v>
      </c>
      <c r="V24" s="14">
        <f t="shared" si="4"/>
        <v>500.7765859340873</v>
      </c>
      <c r="W24" s="25">
        <f t="shared" si="5"/>
        <v>166233.31553657237</v>
      </c>
      <c r="X24" s="22">
        <f>'WEEKLY COMPETITIVE REPORT'!X24</f>
        <v>29229</v>
      </c>
      <c r="Y24" s="56">
        <f>'WEEKLY COMPETITIVE REPORT'!Y24</f>
        <v>30302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CHEFURS RAUS!</v>
      </c>
      <c r="D25" s="4" t="str">
        <f>'WEEKLY COMPETITIVE REPORT'!D25</f>
        <v>ČEFURJI RAUS!</v>
      </c>
      <c r="E25" s="4" t="str">
        <f>'WEEKLY COMPETITIVE REPORT'!E25</f>
        <v>IND</v>
      </c>
      <c r="F25" s="4" t="str">
        <f>'WEEKLY COMPETITIVE REPORT'!F25</f>
        <v>KZC</v>
      </c>
      <c r="G25" s="37">
        <f>'WEEKLY COMPETITIVE REPORT'!G25</f>
        <v>8</v>
      </c>
      <c r="H25" s="37">
        <f>'WEEKLY COMPETITIVE REPORT'!H25</f>
        <v>15</v>
      </c>
      <c r="I25" s="14">
        <f>'WEEKLY COMPETITIVE REPORT'!I25/Y4</f>
        <v>3332.888414308596</v>
      </c>
      <c r="J25" s="14">
        <f>'WEEKLY COMPETITIVE REPORT'!J25/Y4</f>
        <v>5716.764548852109</v>
      </c>
      <c r="K25" s="22">
        <f>'WEEKLY COMPETITIVE REPORT'!K25</f>
        <v>475</v>
      </c>
      <c r="L25" s="22">
        <f>'WEEKLY COMPETITIVE REPORT'!L25</f>
        <v>843</v>
      </c>
      <c r="M25" s="64">
        <f>'WEEKLY COMPETITIVE REPORT'!M25</f>
        <v>-41.699743170674765</v>
      </c>
      <c r="N25" s="14">
        <f t="shared" si="3"/>
        <v>222.1925609539064</v>
      </c>
      <c r="O25" s="37">
        <f>'WEEKLY COMPETITIVE REPORT'!O25</f>
        <v>15</v>
      </c>
      <c r="P25" s="14">
        <f>'WEEKLY COMPETITIVE REPORT'!P25/Y4</f>
        <v>5046.716497597437</v>
      </c>
      <c r="Q25" s="14">
        <f>'WEEKLY COMPETITIVE REPORT'!Q25/Y4</f>
        <v>9299.25253603844</v>
      </c>
      <c r="R25" s="22">
        <f>'WEEKLY COMPETITIVE REPORT'!R25</f>
        <v>797</v>
      </c>
      <c r="S25" s="22">
        <f>'WEEKLY COMPETITIVE REPORT'!S25</f>
        <v>2422</v>
      </c>
      <c r="T25" s="64">
        <f>'WEEKLY COMPETITIVE REPORT'!T25</f>
        <v>-45.72986938423998</v>
      </c>
      <c r="U25" s="14">
        <f>'WEEKLY COMPETITIVE REPORT'!U25/Y4</f>
        <v>334184.46342765616</v>
      </c>
      <c r="V25" s="14">
        <f t="shared" si="4"/>
        <v>336.44776650649584</v>
      </c>
      <c r="W25" s="25">
        <f t="shared" si="5"/>
        <v>339231.1799252536</v>
      </c>
      <c r="X25" s="22">
        <f>'WEEKLY COMPETITIVE REPORT'!X25</f>
        <v>50674</v>
      </c>
      <c r="Y25" s="56">
        <f>'WEEKLY COMPETITIVE REPORT'!Y25</f>
        <v>51471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ENDERS GAME</v>
      </c>
      <c r="D26" s="4" t="str">
        <f>'WEEKLY COMPETITIVE REPORT'!D26</f>
        <v>ENDERJEVA IGRA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2</v>
      </c>
      <c r="H26" s="37">
        <f>'WEEKLY COMPETITIVE REPORT'!H26</f>
        <v>7</v>
      </c>
      <c r="I26" s="14">
        <f>'WEEKLY COMPETITIVE REPORT'!I26/Y4</f>
        <v>3234.1163908168714</v>
      </c>
      <c r="J26" s="14">
        <f>'WEEKLY COMPETITIVE REPORT'!J26/Y4</f>
        <v>5959.690336358783</v>
      </c>
      <c r="K26" s="22">
        <f>'WEEKLY COMPETITIVE REPORT'!K26</f>
        <v>427</v>
      </c>
      <c r="L26" s="22">
        <f>'WEEKLY COMPETITIVE REPORT'!L26</f>
        <v>785</v>
      </c>
      <c r="M26" s="64">
        <f>'WEEKLY COMPETITIVE REPORT'!M26</f>
        <v>-45.733482642777155</v>
      </c>
      <c r="N26" s="14">
        <f t="shared" si="3"/>
        <v>462.01662725955305</v>
      </c>
      <c r="O26" s="37">
        <f>'WEEKLY COMPETITIVE REPORT'!O26</f>
        <v>7</v>
      </c>
      <c r="P26" s="14">
        <f>'WEEKLY COMPETITIVE REPORT'!P26/Y4</f>
        <v>4488.7880405766155</v>
      </c>
      <c r="Q26" s="14">
        <f>'WEEKLY COMPETITIVE REPORT'!Q26/Y4</f>
        <v>8930.859583555794</v>
      </c>
      <c r="R26" s="22">
        <f>'WEEKLY COMPETITIVE REPORT'!R26</f>
        <v>626</v>
      </c>
      <c r="S26" s="22">
        <f>'WEEKLY COMPETITIVE REPORT'!S26</f>
        <v>1266</v>
      </c>
      <c r="T26" s="64">
        <f>'WEEKLY COMPETITIVE REPORT'!T26</f>
        <v>-49.73845464056195</v>
      </c>
      <c r="U26" s="14">
        <f>'WEEKLY COMPETITIVE REPORT'!U26/Y4</f>
        <v>8930.859583555794</v>
      </c>
      <c r="V26" s="14">
        <f t="shared" si="4"/>
        <v>641.2554343680879</v>
      </c>
      <c r="W26" s="25">
        <f t="shared" si="5"/>
        <v>13419.647624132409</v>
      </c>
      <c r="X26" s="22">
        <f>'WEEKLY COMPETITIVE REPORT'!X26</f>
        <v>1266</v>
      </c>
      <c r="Y26" s="56">
        <f>'WEEKLY COMPETITIVE REPORT'!Y26</f>
        <v>1892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RUSH</v>
      </c>
      <c r="D27" s="4" t="str">
        <f>'WEEKLY COMPETITIVE REPORT'!D27</f>
        <v>DIRKA ŽIVLJENJA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8</v>
      </c>
      <c r="I27" s="14">
        <f>'WEEKLY COMPETITIVE REPORT'!I27/Y4</f>
        <v>2881.7405232247734</v>
      </c>
      <c r="J27" s="14">
        <f>'WEEKLY COMPETITIVE REPORT'!J27/Y17</f>
        <v>0.3580005336653918</v>
      </c>
      <c r="K27" s="22">
        <f>'WEEKLY COMPETITIVE REPORT'!K27</f>
        <v>388</v>
      </c>
      <c r="L27" s="22">
        <f>'WEEKLY COMPETITIVE REPORT'!L27</f>
        <v>672</v>
      </c>
      <c r="M27" s="64">
        <f>'WEEKLY COMPETITIVE REPORT'!M27</f>
        <v>-46.36024844720497</v>
      </c>
      <c r="N27" s="14">
        <f t="shared" si="3"/>
        <v>360.21756540309667</v>
      </c>
      <c r="O27" s="37">
        <f>'WEEKLY COMPETITIVE REPORT'!O27</f>
        <v>8</v>
      </c>
      <c r="P27" s="14">
        <f>'WEEKLY COMPETITIVE REPORT'!P27/Y4</f>
        <v>4303.256807261078</v>
      </c>
      <c r="Q27" s="14">
        <f>'WEEKLY COMPETITIVE REPORT'!Q27/Y17</f>
        <v>0.5198790358445254</v>
      </c>
      <c r="R27" s="22">
        <f>'WEEKLY COMPETITIVE REPORT'!R27</f>
        <v>604</v>
      </c>
      <c r="S27" s="22">
        <f>'WEEKLY COMPETITIVE REPORT'!S27</f>
        <v>1075</v>
      </c>
      <c r="T27" s="64">
        <f>'WEEKLY COMPETITIVE REPORT'!T27</f>
        <v>-44.84174508126604</v>
      </c>
      <c r="U27" s="14">
        <f>'WEEKLY COMPETITIVE REPORT'!U27/Y17</f>
        <v>3.5757360135195233</v>
      </c>
      <c r="V27" s="14">
        <f t="shared" si="4"/>
        <v>537.9071009076348</v>
      </c>
      <c r="W27" s="25">
        <f t="shared" si="5"/>
        <v>4306.832543274598</v>
      </c>
      <c r="X27" s="22">
        <f>'WEEKLY COMPETITIVE REPORT'!X27</f>
        <v>7306</v>
      </c>
      <c r="Y27" s="56">
        <f>'WEEKLY COMPETITIVE REPORT'!Y27</f>
        <v>7910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WETLANDS</v>
      </c>
      <c r="D28" s="4" t="str">
        <f>'WEEKLY COMPETITIVE REPORT'!D28</f>
        <v>VLAŽNE CONE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1</v>
      </c>
      <c r="H28" s="37">
        <f>'WEEKLY COMPETITIVE REPORT'!H28</f>
        <v>8</v>
      </c>
      <c r="I28" s="14">
        <f>'WEEKLY COMPETITIVE REPORT'!I28/Y4</f>
        <v>2469.3005872931126</v>
      </c>
      <c r="J28" s="14">
        <f>'WEEKLY COMPETITIVE REPORT'!J28/Y17</f>
        <v>0</v>
      </c>
      <c r="K28" s="22">
        <f>'WEEKLY COMPETITIVE REPORT'!K28</f>
        <v>325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308.6625734116391</v>
      </c>
      <c r="O28" s="37">
        <f>'WEEKLY COMPETITIVE REPORT'!O28</f>
        <v>8</v>
      </c>
      <c r="P28" s="14">
        <f>'WEEKLY COMPETITIVE REPORT'!P28/Y4</f>
        <v>3167.3785371062468</v>
      </c>
      <c r="Q28" s="14">
        <f>'WEEKLY COMPETITIVE REPORT'!Q28/Y17</f>
        <v>0</v>
      </c>
      <c r="R28" s="22">
        <f>'WEEKLY COMPETITIVE REPORT'!R28</f>
        <v>546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>
        <f t="shared" si="4"/>
        <v>395.92231713828085</v>
      </c>
      <c r="W28" s="25">
        <f t="shared" si="5"/>
        <v>3167.3785371062468</v>
      </c>
      <c r="X28" s="22">
        <f>'WEEKLY COMPETITIVE REPORT'!W29</f>
        <v>7606</v>
      </c>
      <c r="Y28" s="56">
        <f>'WEEKLY COMPETITIVE REPORT'!X29</f>
        <v>1033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BATTLE OF THE YEAR</v>
      </c>
      <c r="D29" s="4" t="str">
        <f>'WEEKLY COMPETITIVE REPORT'!D29</f>
        <v>SPOPAD NA PLESIŠČU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2</v>
      </c>
      <c r="H29" s="37">
        <f>'WEEKLY COMPETITIVE REPORT'!H29</f>
        <v>7</v>
      </c>
      <c r="I29" s="14">
        <f>'WEEKLY COMPETITIVE REPORT'!I29/Y4</f>
        <v>2282.434596903364</v>
      </c>
      <c r="J29" s="14">
        <f>'WEEKLY COMPETITIVE REPORT'!J29/Y17</f>
        <v>0.34697144890153875</v>
      </c>
      <c r="K29" s="22">
        <f>'WEEKLY COMPETITIVE REPORT'!K29</f>
        <v>313</v>
      </c>
      <c r="L29" s="22">
        <f>'WEEKLY COMPETITIVE REPORT'!L29</f>
        <v>682</v>
      </c>
      <c r="M29" s="64">
        <f>'WEEKLY COMPETITIVE REPORT'!M29</f>
        <v>-56.16508587541656</v>
      </c>
      <c r="N29" s="14">
        <f t="shared" si="3"/>
        <v>326.0620852719091</v>
      </c>
      <c r="O29" s="37">
        <f>'WEEKLY COMPETITIVE REPORT'!O29</f>
        <v>7</v>
      </c>
      <c r="P29" s="14">
        <f>'WEEKLY COMPETITIVE REPORT'!P29/Y4</f>
        <v>3019.22050186866</v>
      </c>
      <c r="Q29" s="14">
        <f>'WEEKLY COMPETITIVE REPORT'!Q29/Y17</f>
        <v>0.47531797562928046</v>
      </c>
      <c r="R29" s="22">
        <f>'WEEKLY COMPETITIVE REPORT'!R29</f>
        <v>448</v>
      </c>
      <c r="S29" s="22">
        <f>'WEEKLY COMPETITIVE REPORT'!S29</f>
        <v>1033</v>
      </c>
      <c r="T29" s="64">
        <f>'WEEKLY COMPETITIVE REPORT'!T29</f>
        <v>-57.67215568862276</v>
      </c>
      <c r="U29" s="14" t="e">
        <f>'WEEKLY COMPETITIVE REPORT'!#REF!/Y4</f>
        <v>#REF!</v>
      </c>
      <c r="V29" s="14">
        <f t="shared" si="4"/>
        <v>431.3172145526657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1481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CAPTAIN PHILLIPS</v>
      </c>
      <c r="D30" s="4" t="str">
        <f>'WEEKLY COMPETITIVE REPORT'!D30</f>
        <v>KAPITAN PHILIPS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5</v>
      </c>
      <c r="H30" s="37">
        <f>'WEEKLY COMPETITIVE REPORT'!H30</f>
        <v>10</v>
      </c>
      <c r="I30" s="14">
        <f>'WEEKLY COMPETITIVE REPORT'!I30/Y4</f>
        <v>2207.688200747464</v>
      </c>
      <c r="J30" s="14">
        <f>'WEEKLY COMPETITIVE REPORT'!J30/Y17</f>
        <v>0.16339055412256515</v>
      </c>
      <c r="K30" s="22">
        <f>'WEEKLY COMPETITIVE REPORT'!K30</f>
        <v>288</v>
      </c>
      <c r="L30" s="22">
        <f>'WEEKLY COMPETITIVE REPORT'!L30</f>
        <v>316</v>
      </c>
      <c r="M30" s="64">
        <f>'WEEKLY COMPETITIVE REPORT'!M30</f>
        <v>-9.961894393032125</v>
      </c>
      <c r="N30" s="14">
        <f t="shared" si="3"/>
        <v>220.76882007474643</v>
      </c>
      <c r="O30" s="37">
        <f>'WEEKLY COMPETITIVE REPORT'!O30</f>
        <v>10</v>
      </c>
      <c r="P30" s="14">
        <f>'WEEKLY COMPETITIVE REPORT'!P30/Y4</f>
        <v>2848.371596369461</v>
      </c>
      <c r="Q30" s="14">
        <f>'WEEKLY COMPETITIVE REPORT'!Q30/Y17</f>
        <v>0.2480654629547274</v>
      </c>
      <c r="R30" s="22">
        <f>'WEEKLY COMPETITIVE REPORT'!R30</f>
        <v>377</v>
      </c>
      <c r="S30" s="22">
        <f>'WEEKLY COMPETITIVE REPORT'!S30</f>
        <v>530</v>
      </c>
      <c r="T30" s="64">
        <f>'WEEKLY COMPETITIVE REPORT'!T30</f>
        <v>-23.485120114736475</v>
      </c>
      <c r="U30" s="14">
        <f>'WEEKLY COMPETITIVE REPORT'!U30/Y4</f>
        <v>50660.70475173519</v>
      </c>
      <c r="V30" s="14">
        <f t="shared" si="4"/>
        <v>284.83715963694607</v>
      </c>
      <c r="W30" s="25">
        <f t="shared" si="5"/>
        <v>53509.07634810465</v>
      </c>
      <c r="X30" s="22">
        <f>'WEEKLY COMPETITIVE REPORT'!X30</f>
        <v>7215</v>
      </c>
      <c r="Y30" s="56">
        <f>'WEEKLY COMPETITIVE REPORT'!Y30</f>
        <v>7592</v>
      </c>
    </row>
    <row r="31" spans="1:25" ht="12.75">
      <c r="A31" s="50">
        <v>18</v>
      </c>
      <c r="B31" s="4">
        <f>'WEEKLY COMPETITIVE REPORT'!B31</f>
        <v>11</v>
      </c>
      <c r="C31" s="4" t="str">
        <f>'WEEKLY COMPETITIVE REPORT'!C31</f>
        <v>KHUMBA</v>
      </c>
      <c r="D31" s="4" t="str">
        <f>'WEEKLY COMPETITIVE REPORT'!D31</f>
        <v>KHUMBA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5</v>
      </c>
      <c r="H31" s="37">
        <f>'WEEKLY COMPETITIVE REPORT'!H31</f>
        <v>8</v>
      </c>
      <c r="I31" s="14">
        <f>'WEEKLY COMPETITIVE REPORT'!I31/Y4</f>
        <v>2629.471436198612</v>
      </c>
      <c r="J31" s="14">
        <f>'WEEKLY COMPETITIVE REPORT'!J31/Y17</f>
        <v>0.4093213555100952</v>
      </c>
      <c r="K31" s="22">
        <f>'WEEKLY COMPETITIVE REPORT'!K31</f>
        <v>379</v>
      </c>
      <c r="L31" s="22">
        <f>'WEEKLY COMPETITIVE REPORT'!L31</f>
        <v>827</v>
      </c>
      <c r="M31" s="64">
        <f>'WEEKLY COMPETITIVE REPORT'!M31</f>
        <v>-57.19252498913516</v>
      </c>
      <c r="N31" s="14">
        <f t="shared" si="3"/>
        <v>328.6839295248265</v>
      </c>
      <c r="O31" s="37">
        <f>'WEEKLY COMPETITIVE REPORT'!O31</f>
        <v>8</v>
      </c>
      <c r="P31" s="14">
        <f>'WEEKLY COMPETITIVE REPORT'!P31/Y4</f>
        <v>2804.3246129204485</v>
      </c>
      <c r="Q31" s="14">
        <f>'WEEKLY COMPETITIVE REPORT'!Q31/Y17</f>
        <v>0.4935515431824246</v>
      </c>
      <c r="R31" s="22">
        <f>'WEEKLY COMPETITIVE REPORT'!R31</f>
        <v>411</v>
      </c>
      <c r="S31" s="22">
        <f>'WEEKLY COMPETITIVE REPORT'!S31</f>
        <v>1085</v>
      </c>
      <c r="T31" s="64">
        <f>'WEEKLY COMPETITIVE REPORT'!T31</f>
        <v>-62.137322040007206</v>
      </c>
      <c r="U31" s="14">
        <f>'WEEKLY COMPETITIVE REPORT'!U31/Y4</f>
        <v>80779.4981313401</v>
      </c>
      <c r="V31" s="14">
        <f t="shared" si="4"/>
        <v>350.54057661505607</v>
      </c>
      <c r="W31" s="25">
        <f t="shared" si="5"/>
        <v>83583.82274426054</v>
      </c>
      <c r="X31" s="22">
        <f>'WEEKLY COMPETITIVE REPORT'!X31</f>
        <v>11540</v>
      </c>
      <c r="Y31" s="56">
        <f>'WEEKLY COMPETITIVE REPORT'!Y31</f>
        <v>11951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ESCAPE PLAN</v>
      </c>
      <c r="D32" s="4" t="str">
        <f>'WEEKLY COMPETITIVE REPORT'!D32</f>
        <v>NAČRT ZA POBEG</v>
      </c>
      <c r="E32" s="4" t="str">
        <f>'WEEKLY COMPETITIVE REPORT'!E32</f>
        <v>IND</v>
      </c>
      <c r="F32" s="4" t="str">
        <f>'WEEKLY COMPETITIVE REPORT'!F32</f>
        <v>Blitz</v>
      </c>
      <c r="G32" s="37">
        <f>'WEEKLY COMPETITIVE REPORT'!G32</f>
        <v>6</v>
      </c>
      <c r="H32" s="37">
        <f>'WEEKLY COMPETITIVE REPORT'!H32</f>
        <v>8</v>
      </c>
      <c r="I32" s="14">
        <f>'WEEKLY COMPETITIVE REPORT'!I32/Y4</f>
        <v>1400.1601708489056</v>
      </c>
      <c r="J32" s="14">
        <f>'WEEKLY COMPETITIVE REPORT'!J32/Y17</f>
        <v>0.16677043493729432</v>
      </c>
      <c r="K32" s="22">
        <f>'WEEKLY COMPETITIVE REPORT'!K32</f>
        <v>178</v>
      </c>
      <c r="L32" s="22">
        <f>'WEEKLY COMPETITIVE REPORT'!L32</f>
        <v>330</v>
      </c>
      <c r="M32" s="64">
        <f>'WEEKLY COMPETITIVE REPORT'!M32</f>
        <v>-44.053333333333335</v>
      </c>
      <c r="N32" s="14">
        <f t="shared" si="3"/>
        <v>175.0200213561132</v>
      </c>
      <c r="O32" s="37">
        <f>'WEEKLY COMPETITIVE REPORT'!O32</f>
        <v>8</v>
      </c>
      <c r="P32" s="14">
        <f>'WEEKLY COMPETITIVE REPORT'!P32/Y4</f>
        <v>1895.3550453817406</v>
      </c>
      <c r="Q32" s="14">
        <f>'WEEKLY COMPETITIVE REPORT'!Q32/Y17</f>
        <v>0.19914613537312106</v>
      </c>
      <c r="R32" s="22">
        <f>'WEEKLY COMPETITIVE REPORT'!R32</f>
        <v>251</v>
      </c>
      <c r="S32" s="22">
        <f>'WEEKLY COMPETITIVE REPORT'!S32</f>
        <v>399</v>
      </c>
      <c r="T32" s="64">
        <f>'WEEKLY COMPETITIVE REPORT'!T32</f>
        <v>-36.57882983474765</v>
      </c>
      <c r="U32" s="14">
        <f>'WEEKLY COMPETITIVE REPORT'!U32/Y4</f>
        <v>86087.82701548318</v>
      </c>
      <c r="V32" s="14">
        <f t="shared" si="4"/>
        <v>236.91938067271758</v>
      </c>
      <c r="W32" s="25">
        <f t="shared" si="5"/>
        <v>87983.18206086493</v>
      </c>
      <c r="X32" s="22">
        <f>'WEEKLY COMPETITIVE REPORT'!X32</f>
        <v>12260</v>
      </c>
      <c r="Y32" s="56">
        <f>'WEEKLY COMPETITIVE REPORT'!Y32</f>
        <v>12511</v>
      </c>
    </row>
    <row r="33" spans="1:25" ht="13.5" thickBot="1">
      <c r="A33" s="50">
        <v>20</v>
      </c>
      <c r="B33" s="4">
        <f>'WEEKLY COMPETITIVE REPORT'!B33</f>
        <v>18</v>
      </c>
      <c r="C33" s="4" t="str">
        <f>'WEEKLY COMPETITIVE REPORT'!C33</f>
        <v>PLANES 3D</v>
      </c>
      <c r="D33" s="4" t="str">
        <f>'WEEKLY COMPETITIVE REPORT'!D33</f>
        <v>AVIONI 3D</v>
      </c>
      <c r="E33" s="4" t="str">
        <f>'WEEKLY COMPETITIVE REPORT'!E33</f>
        <v>BVI</v>
      </c>
      <c r="F33" s="4" t="str">
        <f>'WEEKLY COMPETITIVE REPORT'!F33</f>
        <v>CENEX</v>
      </c>
      <c r="G33" s="37">
        <f>'WEEKLY COMPETITIVE REPORT'!G33</f>
        <v>10</v>
      </c>
      <c r="H33" s="37">
        <f>'WEEKLY COMPETITIVE REPORT'!H33</f>
        <v>21</v>
      </c>
      <c r="I33" s="14">
        <f>'WEEKLY COMPETITIVE REPORT'!I33/Y4</f>
        <v>1557.6615056059798</v>
      </c>
      <c r="J33" s="14">
        <f>'WEEKLY COMPETITIVE REPORT'!J33/Y17</f>
        <v>0.11331495152539357</v>
      </c>
      <c r="K33" s="22">
        <f>'WEEKLY COMPETITIVE REPORT'!K33</f>
        <v>222</v>
      </c>
      <c r="L33" s="22">
        <f>'WEEKLY COMPETITIVE REPORT'!L33</f>
        <v>249</v>
      </c>
      <c r="M33" s="64">
        <f>'WEEKLY COMPETITIVE REPORT'!M33</f>
        <v>-8.398744113029835</v>
      </c>
      <c r="N33" s="14">
        <f t="shared" si="3"/>
        <v>74.17435740980856</v>
      </c>
      <c r="O33" s="37">
        <f>'WEEKLY COMPETITIVE REPORT'!O33</f>
        <v>21</v>
      </c>
      <c r="P33" s="14">
        <f>'WEEKLY COMPETITIVE REPORT'!P33/Y4</f>
        <v>1720.501868659904</v>
      </c>
      <c r="Q33" s="14">
        <f>'WEEKLY COMPETITIVE REPORT'!Q33/Y17</f>
        <v>0.13546206528506627</v>
      </c>
      <c r="R33" s="22">
        <f>'WEEKLY COMPETITIVE REPORT'!R33</f>
        <v>254</v>
      </c>
      <c r="S33" s="22">
        <f>'WEEKLY COMPETITIVE REPORT'!S33</f>
        <v>310</v>
      </c>
      <c r="T33" s="64">
        <f>'WEEKLY COMPETITIVE REPORT'!T33</f>
        <v>-15.364412344057783</v>
      </c>
      <c r="U33" s="14">
        <f>'WEEKLY COMPETITIVE REPORT'!U33/Y4</f>
        <v>142047.51735184196</v>
      </c>
      <c r="V33" s="14">
        <f t="shared" si="4"/>
        <v>81.92866041237637</v>
      </c>
      <c r="W33" s="25">
        <f t="shared" si="5"/>
        <v>143768.01922050185</v>
      </c>
      <c r="X33" s="22">
        <f>'WEEKLY COMPETITIVE REPORT'!X33</f>
        <v>21910</v>
      </c>
      <c r="Y33" s="56">
        <f>'WEEKLY COMPETITIVE REPORT'!Y33</f>
        <v>22164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230</v>
      </c>
      <c r="I34" s="32">
        <f>SUM(I14:I33)</f>
        <v>297160.97170314996</v>
      </c>
      <c r="J34" s="31">
        <f>SUM(J14:J33)</f>
        <v>238542.66828716442</v>
      </c>
      <c r="K34" s="31">
        <f>SUM(K14:K33)</f>
        <v>41525</v>
      </c>
      <c r="L34" s="31">
        <f>SUM(L14:L33)</f>
        <v>36151</v>
      </c>
      <c r="M34" s="64">
        <f>'WEEKLY COMPETITIVE REPORT'!M34</f>
        <v>-4.424744569417015</v>
      </c>
      <c r="N34" s="32">
        <f>I34/H34</f>
        <v>1292.0042247963042</v>
      </c>
      <c r="O34" s="40">
        <f>'WEEKLY COMPETITIVE REPORT'!O34</f>
        <v>230</v>
      </c>
      <c r="P34" s="31">
        <f>SUM(P14:P33)</f>
        <v>379159.10304324626</v>
      </c>
      <c r="Q34" s="31">
        <f>SUM(Q14:Q33)</f>
        <v>306864.05754074466</v>
      </c>
      <c r="R34" s="31">
        <f>SUM(R14:R33)</f>
        <v>55343</v>
      </c>
      <c r="S34" s="31">
        <f>SUM(S14:S33)</f>
        <v>50593</v>
      </c>
      <c r="T34" s="65">
        <f>P34/Q34-100%</f>
        <v>0.23559307037091637</v>
      </c>
      <c r="U34" s="31" t="e">
        <f>SUM(U14:U33)</f>
        <v>#REF!</v>
      </c>
      <c r="V34" s="32">
        <f>P34/O34</f>
        <v>1648.517839318462</v>
      </c>
      <c r="W34" s="31" t="e">
        <f>SUM(W14:W33)</f>
        <v>#REF!</v>
      </c>
      <c r="X34" s="31" t="e">
        <f>SUM(X14:X33)</f>
        <v>#REF!</v>
      </c>
      <c r="Y34" s="35">
        <f>SUM(Y14:Y33)</f>
        <v>406937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2013-11-28T12:01:11Z</dcterms:modified>
  <cp:category/>
  <cp:version/>
  <cp:contentType/>
  <cp:contentStatus/>
</cp:coreProperties>
</file>