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90" windowWidth="23565" windowHeight="96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<sst xmlns="http://schemas.openxmlformats.org/spreadsheetml/2006/main" count="268" uniqueCount="101">
  <si>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</si>
  <si>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</si>
  <si>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</si>
  <si>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</si>
  <si>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</si>
  <si>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</si>
  <si>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</si>
  <si>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</si>
  <si>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</si>
  <si>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</si>
  <si>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</si>
  <si>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</si>
  <si>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</si>
  <si>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</si>
  <si>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</si>
  <si>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</si>
  <si>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</si>
  <si>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</si>
  <si>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</si>
  <si>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</si>
  <si>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</si>
  <si>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</si>
  <si>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</si>
  <si>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</si>
  <si>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</si>
  <si>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</si>
  <si>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</si>
  <si>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</si>
  <si>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</si>
  <si>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</si>
  <si>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</si>
  <si>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</si>
  <si>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</si>
  <si>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</si>
  <si>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</si>
  <si>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</si>
  <si>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</si>
  <si>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</si>
  <si>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</si>
  <si>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</si>
  <si>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</si>
  <si>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</si>
  <si>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</si>
  <si>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</si>
  <si>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</si>
  <si>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</si>
  <si>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</si>
  <si>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</si>
  <si>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</si>
  <si>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</si>
  <si>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</si>
  <si>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Cinemania</t>
  </si>
  <si>
    <t>DOMEST</t>
  </si>
  <si>
    <t>FIVIA</t>
  </si>
  <si>
    <t>WB</t>
  </si>
  <si>
    <t>CLASS ENEMY</t>
  </si>
  <si>
    <t>RAZREDNI SOVRAŽNIK</t>
  </si>
  <si>
    <t>BVI</t>
  </si>
  <si>
    <t>CENEX</t>
  </si>
  <si>
    <t>PLANES 3D</t>
  </si>
  <si>
    <t>AVIONI 3D</t>
  </si>
  <si>
    <t>DESPICABLE ME 2</t>
  </si>
  <si>
    <t>JAZ BARABA 2</t>
  </si>
  <si>
    <t>ČEFURJI RAUS!</t>
  </si>
  <si>
    <t>KZC</t>
  </si>
  <si>
    <t>CHEFURS RAUS!</t>
  </si>
  <si>
    <t>BLUE JASMINE</t>
  </si>
  <si>
    <t>OTOŽNA JASMINE</t>
  </si>
  <si>
    <t>GRAVITY</t>
  </si>
  <si>
    <t>GRAVITACIJA</t>
  </si>
  <si>
    <t>KHUMBA</t>
  </si>
  <si>
    <t>BAD GRANDPA</t>
  </si>
  <si>
    <t>NESRAMNI DEDI</t>
  </si>
  <si>
    <t>PAR</t>
  </si>
  <si>
    <t>CAPTAIN PHILLIPS</t>
  </si>
  <si>
    <t>KAPITAN PHILIPS</t>
  </si>
  <si>
    <t>THOR: THE DARK WORLD 3D</t>
  </si>
  <si>
    <t>THOR: SVET TEME 3D</t>
  </si>
  <si>
    <t>GREMO MI PO SVOJE 2</t>
  </si>
  <si>
    <t>LAST VEGAS</t>
  </si>
  <si>
    <t>LEGENDE V VEGASU</t>
  </si>
  <si>
    <t>ENDERS GAME</t>
  </si>
  <si>
    <t>ENDERJEVA IGRA</t>
  </si>
  <si>
    <t>COUNSELOR</t>
  </si>
  <si>
    <t>SVETOVALEC</t>
  </si>
  <si>
    <t>NIKO 2</t>
  </si>
  <si>
    <t>JELENČEK NIKO 2</t>
  </si>
  <si>
    <t>HUNGER GAMES: CATCHING FIRE</t>
  </si>
  <si>
    <t>IGRE LAKOTE: KRUTO MAŠČEVANJE</t>
  </si>
  <si>
    <t>29 - Nov</t>
  </si>
  <si>
    <t>04 - Dec</t>
  </si>
  <si>
    <t>30 - Nov</t>
  </si>
  <si>
    <t>02 - Dec</t>
  </si>
  <si>
    <t>DELIVERY MAN</t>
  </si>
  <si>
    <t>DOSTAVLJALEC</t>
  </si>
  <si>
    <t>FILTH</t>
  </si>
  <si>
    <t>SVINJARIJA</t>
  </si>
  <si>
    <t>THIS IS THE END</t>
  </si>
  <si>
    <t>KONEC JE TU</t>
  </si>
  <si>
    <t>THANKS FOR SHARING</t>
  </si>
  <si>
    <t>ODVISNIKI OD SEKSA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</si>
</sst>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29" sqref="O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91</v>
      </c>
      <c r="L4" s="20"/>
      <c r="M4" s="79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89</v>
      </c>
      <c r="L5" s="7"/>
      <c r="M5" s="80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41613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78</v>
      </c>
      <c r="E14" s="15" t="s">
        <v>46</v>
      </c>
      <c r="F14" s="15" t="s">
        <v>51</v>
      </c>
      <c r="G14" s="37">
        <v>4</v>
      </c>
      <c r="H14" s="37">
        <v>24</v>
      </c>
      <c r="I14" s="14">
        <v>32060</v>
      </c>
      <c r="J14" s="14">
        <v>66420</v>
      </c>
      <c r="K14" s="22">
        <v>6374</v>
      </c>
      <c r="L14" s="22">
        <v>13346</v>
      </c>
      <c r="M14" s="64">
        <f>(I14/J14*100)-100</f>
        <v>-51.73140620295092</v>
      </c>
      <c r="N14" s="14">
        <f>I14/H14</f>
        <v>1335.8333333333333</v>
      </c>
      <c r="O14" s="37">
        <v>24</v>
      </c>
      <c r="P14" s="22">
        <v>39550</v>
      </c>
      <c r="Q14" s="22">
        <v>78000</v>
      </c>
      <c r="R14" s="22">
        <v>8811</v>
      </c>
      <c r="S14" s="22">
        <v>16017</v>
      </c>
      <c r="T14" s="64">
        <f>(P14/Q14*100)-100</f>
        <v>-49.294871794871796</v>
      </c>
      <c r="U14" s="74">
        <v>375758</v>
      </c>
      <c r="V14" s="14">
        <f>P14/O14</f>
        <v>1647.9166666666667</v>
      </c>
      <c r="W14" s="74">
        <f>SUM(U14,P14)</f>
        <v>415308</v>
      </c>
      <c r="X14" s="74">
        <v>79361</v>
      </c>
      <c r="Y14" s="75">
        <f>SUM(X14,R14)</f>
        <v>88172</v>
      </c>
    </row>
    <row r="15" spans="1:25" ht="12.75">
      <c r="A15" s="72">
        <v>2</v>
      </c>
      <c r="B15" s="72">
        <v>2</v>
      </c>
      <c r="C15" s="4" t="s">
        <v>87</v>
      </c>
      <c r="D15" s="4" t="s">
        <v>88</v>
      </c>
      <c r="E15" s="15" t="s">
        <v>46</v>
      </c>
      <c r="F15" s="15" t="s">
        <v>42</v>
      </c>
      <c r="G15" s="37">
        <v>2</v>
      </c>
      <c r="H15" s="37">
        <v>10</v>
      </c>
      <c r="I15" s="22">
        <v>26636</v>
      </c>
      <c r="J15" s="22">
        <v>44538</v>
      </c>
      <c r="K15" s="99">
        <v>4630</v>
      </c>
      <c r="L15" s="99">
        <v>7749</v>
      </c>
      <c r="M15" s="64">
        <f>(I15/J15*100)-100</f>
        <v>-40.19488975706138</v>
      </c>
      <c r="N15" s="14">
        <f>I15/H15</f>
        <v>2663.6</v>
      </c>
      <c r="O15" s="73">
        <v>10</v>
      </c>
      <c r="P15" s="22">
        <v>36556</v>
      </c>
      <c r="Q15" s="22">
        <v>63405</v>
      </c>
      <c r="R15" s="22">
        <v>6729</v>
      </c>
      <c r="S15" s="22">
        <v>11810</v>
      </c>
      <c r="T15" s="64">
        <f>(P15/Q15*100)-100</f>
        <v>-42.34524091160004</v>
      </c>
      <c r="U15" s="74">
        <v>63405</v>
      </c>
      <c r="V15" s="14">
        <f>P15/O15</f>
        <v>3655.6</v>
      </c>
      <c r="W15" s="74">
        <f>SUM(U15,P15)</f>
        <v>99961</v>
      </c>
      <c r="X15" s="74">
        <v>11810</v>
      </c>
      <c r="Y15" s="75">
        <f>SUM(X15,R15)</f>
        <v>18539</v>
      </c>
    </row>
    <row r="16" spans="1:25" ht="12.75">
      <c r="A16" s="72">
        <v>3</v>
      </c>
      <c r="B16" s="72">
        <v>3</v>
      </c>
      <c r="C16" s="4" t="s">
        <v>85</v>
      </c>
      <c r="D16" s="4" t="s">
        <v>86</v>
      </c>
      <c r="E16" s="15" t="s">
        <v>46</v>
      </c>
      <c r="F16" s="15" t="s">
        <v>36</v>
      </c>
      <c r="G16" s="37">
        <v>2</v>
      </c>
      <c r="H16" s="37">
        <v>10</v>
      </c>
      <c r="I16" s="24">
        <v>28852</v>
      </c>
      <c r="J16" s="24">
        <v>42050</v>
      </c>
      <c r="K16" s="24">
        <v>5437</v>
      </c>
      <c r="L16" s="24">
        <v>7995</v>
      </c>
      <c r="M16" s="64">
        <f>(I16/J16*100)-100</f>
        <v>-31.386444708680145</v>
      </c>
      <c r="N16" s="14">
        <f>I16/H16</f>
        <v>2885.2</v>
      </c>
      <c r="O16" s="37">
        <v>10</v>
      </c>
      <c r="P16" s="14">
        <v>35390</v>
      </c>
      <c r="Q16" s="14">
        <v>48873</v>
      </c>
      <c r="R16" s="14">
        <v>7071</v>
      </c>
      <c r="S16" s="14">
        <v>9581</v>
      </c>
      <c r="T16" s="64">
        <f>(P16/Q16*100)-100</f>
        <v>-27.587829681009964</v>
      </c>
      <c r="U16" s="74">
        <v>52951</v>
      </c>
      <c r="V16" s="14">
        <f>P16/O16</f>
        <v>3539</v>
      </c>
      <c r="W16" s="74">
        <f>SUM(U16,P16)</f>
        <v>88341</v>
      </c>
      <c r="X16" s="74">
        <v>10630</v>
      </c>
      <c r="Y16" s="75">
        <f>SUM(X16,R16)</f>
        <v>17701</v>
      </c>
    </row>
    <row r="17" spans="1:25" ht="12.75">
      <c r="A17" s="72">
        <v>4</v>
      </c>
      <c r="B17" s="72" t="s">
        <v>49</v>
      </c>
      <c r="C17" s="4" t="s">
        <v>93</v>
      </c>
      <c r="D17" s="4" t="s">
        <v>94</v>
      </c>
      <c r="E17" s="15" t="s">
        <v>46</v>
      </c>
      <c r="F17" s="15" t="s">
        <v>42</v>
      </c>
      <c r="G17" s="37">
        <v>1</v>
      </c>
      <c r="H17" s="37">
        <v>9</v>
      </c>
      <c r="I17" s="24">
        <v>8191</v>
      </c>
      <c r="J17" s="24"/>
      <c r="K17" s="24">
        <v>1443</v>
      </c>
      <c r="L17" s="24"/>
      <c r="M17" s="64"/>
      <c r="N17" s="14">
        <f>I17/H17</f>
        <v>910.1111111111111</v>
      </c>
      <c r="O17" s="73">
        <v>9</v>
      </c>
      <c r="P17" s="14">
        <v>10887</v>
      </c>
      <c r="Q17" s="14"/>
      <c r="R17" s="14">
        <v>2060</v>
      </c>
      <c r="S17" s="14"/>
      <c r="T17" s="64"/>
      <c r="U17" s="74">
        <v>700</v>
      </c>
      <c r="V17" s="24">
        <f>P17/O17</f>
        <v>1209.6666666666667</v>
      </c>
      <c r="W17" s="74">
        <f>SUM(U17,P17)</f>
        <v>11587</v>
      </c>
      <c r="X17" s="74">
        <v>131</v>
      </c>
      <c r="Y17" s="75">
        <f>SUM(X17,R17)</f>
        <v>2191</v>
      </c>
    </row>
    <row r="18" spans="1:25" ht="13.5" customHeight="1">
      <c r="A18" s="72">
        <v>5</v>
      </c>
      <c r="B18" s="72">
        <v>4</v>
      </c>
      <c r="C18" s="4" t="s">
        <v>79</v>
      </c>
      <c r="D18" s="4" t="s">
        <v>80</v>
      </c>
      <c r="E18" s="15" t="s">
        <v>46</v>
      </c>
      <c r="F18" s="15" t="s">
        <v>42</v>
      </c>
      <c r="G18" s="37">
        <v>4</v>
      </c>
      <c r="H18" s="37">
        <v>8</v>
      </c>
      <c r="I18" s="14">
        <v>7855</v>
      </c>
      <c r="J18" s="14">
        <v>13958</v>
      </c>
      <c r="K18" s="91">
        <v>1375</v>
      </c>
      <c r="L18" s="91">
        <v>2455</v>
      </c>
      <c r="M18" s="64">
        <f>(I18/J18*100)-100</f>
        <v>-43.72402923054879</v>
      </c>
      <c r="N18" s="14">
        <f>I18/H18</f>
        <v>981.875</v>
      </c>
      <c r="O18" s="37">
        <v>8</v>
      </c>
      <c r="P18" s="22">
        <v>10036</v>
      </c>
      <c r="Q18" s="22">
        <v>18398</v>
      </c>
      <c r="R18" s="22">
        <v>1854</v>
      </c>
      <c r="S18" s="22">
        <v>3456</v>
      </c>
      <c r="T18" s="64">
        <f>(P18/Q18*100)-100</f>
        <v>-45.45059245570171</v>
      </c>
      <c r="U18" s="74">
        <v>60056</v>
      </c>
      <c r="V18" s="24">
        <f>P18/O18</f>
        <v>1254.5</v>
      </c>
      <c r="W18" s="74">
        <f>SUM(U18,P18)</f>
        <v>70092</v>
      </c>
      <c r="X18" s="74">
        <v>11243</v>
      </c>
      <c r="Y18" s="75">
        <f>SUM(X18,R18)</f>
        <v>13097</v>
      </c>
    </row>
    <row r="19" spans="1:25" ht="12.75">
      <c r="A19" s="72">
        <v>6</v>
      </c>
      <c r="B19" s="72">
        <v>5</v>
      </c>
      <c r="C19" s="4" t="s">
        <v>71</v>
      </c>
      <c r="D19" s="4" t="s">
        <v>72</v>
      </c>
      <c r="E19" s="15" t="s">
        <v>73</v>
      </c>
      <c r="F19" s="15" t="s">
        <v>36</v>
      </c>
      <c r="G19" s="37">
        <v>6</v>
      </c>
      <c r="H19" s="37">
        <v>9</v>
      </c>
      <c r="I19" s="24">
        <v>5516</v>
      </c>
      <c r="J19" s="24">
        <v>10528</v>
      </c>
      <c r="K19" s="14">
        <v>1010</v>
      </c>
      <c r="L19" s="14">
        <v>1905</v>
      </c>
      <c r="M19" s="64">
        <f>(I19/J19*100)-100</f>
        <v>-47.6063829787234</v>
      </c>
      <c r="N19" s="14">
        <f>I19/H19</f>
        <v>612.8888888888889</v>
      </c>
      <c r="O19" s="73">
        <v>9</v>
      </c>
      <c r="P19" s="14">
        <v>6767</v>
      </c>
      <c r="Q19" s="14">
        <v>13073</v>
      </c>
      <c r="R19" s="14">
        <v>1297</v>
      </c>
      <c r="S19" s="14">
        <v>2493</v>
      </c>
      <c r="T19" s="64">
        <f>(P19/Q19*100)-100</f>
        <v>-48.236823988372976</v>
      </c>
      <c r="U19" s="74">
        <v>176721</v>
      </c>
      <c r="V19" s="14">
        <f>P19/O19</f>
        <v>751.8888888888889</v>
      </c>
      <c r="W19" s="74">
        <f>SUM(U19,P19)</f>
        <v>183488</v>
      </c>
      <c r="X19" s="74">
        <v>34672</v>
      </c>
      <c r="Y19" s="75">
        <f>SUM(X19,R19)</f>
        <v>35969</v>
      </c>
    </row>
    <row r="20" spans="1:25" ht="12.75">
      <c r="A20" s="72">
        <v>7</v>
      </c>
      <c r="B20" s="72">
        <v>6</v>
      </c>
      <c r="C20" s="4" t="s">
        <v>83</v>
      </c>
      <c r="D20" s="4" t="s">
        <v>84</v>
      </c>
      <c r="E20" s="15" t="s">
        <v>46</v>
      </c>
      <c r="F20" s="15" t="s">
        <v>42</v>
      </c>
      <c r="G20" s="37">
        <v>3</v>
      </c>
      <c r="H20" s="37">
        <v>8</v>
      </c>
      <c r="I20" s="24">
        <v>4377</v>
      </c>
      <c r="J20" s="24">
        <v>8076</v>
      </c>
      <c r="K20" s="97">
        <v>738</v>
      </c>
      <c r="L20" s="97">
        <v>1403</v>
      </c>
      <c r="M20" s="64">
        <f>(I20/J20*100)-100</f>
        <v>-45.80237741456167</v>
      </c>
      <c r="N20" s="14">
        <f>I20/H20</f>
        <v>547.125</v>
      </c>
      <c r="O20" s="73">
        <v>8</v>
      </c>
      <c r="P20" s="94">
        <v>6029</v>
      </c>
      <c r="Q20" s="94">
        <v>10935</v>
      </c>
      <c r="R20" s="94">
        <v>1075</v>
      </c>
      <c r="S20" s="94">
        <v>2023</v>
      </c>
      <c r="T20" s="64">
        <f>(P20/Q20*100)-100</f>
        <v>-44.86511202560586</v>
      </c>
      <c r="U20" s="74">
        <v>28867</v>
      </c>
      <c r="V20" s="14">
        <f>P20/O20</f>
        <v>753.625</v>
      </c>
      <c r="W20" s="74">
        <f>SUM(U20,P20)</f>
        <v>34896</v>
      </c>
      <c r="X20" s="74">
        <v>5351</v>
      </c>
      <c r="Y20" s="75">
        <f>SUM(X20,R20)</f>
        <v>6426</v>
      </c>
    </row>
    <row r="21" spans="1:25" ht="12.75">
      <c r="A21" s="72">
        <v>8</v>
      </c>
      <c r="B21" s="72">
        <v>11</v>
      </c>
      <c r="C21" s="4" t="s">
        <v>55</v>
      </c>
      <c r="D21" s="4" t="s">
        <v>56</v>
      </c>
      <c r="E21" s="15" t="s">
        <v>52</v>
      </c>
      <c r="F21" s="15" t="s">
        <v>53</v>
      </c>
      <c r="G21" s="37">
        <v>12</v>
      </c>
      <c r="H21" s="37">
        <v>11</v>
      </c>
      <c r="I21" s="14">
        <v>2645</v>
      </c>
      <c r="J21" s="14">
        <v>1702</v>
      </c>
      <c r="K21" s="14">
        <v>680</v>
      </c>
      <c r="L21" s="14">
        <v>400</v>
      </c>
      <c r="M21" s="64">
        <f>(I21/J21*100)-100</f>
        <v>55.40540540540539</v>
      </c>
      <c r="N21" s="14">
        <f>I21/H21</f>
        <v>240.45454545454547</v>
      </c>
      <c r="O21" s="38">
        <v>11</v>
      </c>
      <c r="P21" s="14">
        <v>5257</v>
      </c>
      <c r="Q21" s="14">
        <v>4127</v>
      </c>
      <c r="R21" s="14">
        <v>1293</v>
      </c>
      <c r="S21" s="14">
        <v>1073</v>
      </c>
      <c r="T21" s="64">
        <f>(P21/Q21*100)-100</f>
        <v>27.38066392052339</v>
      </c>
      <c r="U21" s="74">
        <v>124542</v>
      </c>
      <c r="V21" s="14">
        <f>P21/O21</f>
        <v>477.90909090909093</v>
      </c>
      <c r="W21" s="74">
        <f>SUM(U21,P21)</f>
        <v>129799</v>
      </c>
      <c r="X21" s="74">
        <v>30302</v>
      </c>
      <c r="Y21" s="75">
        <f>SUM(X21,R21)</f>
        <v>31595</v>
      </c>
    </row>
    <row r="22" spans="1:25" ht="12.75">
      <c r="A22" s="72">
        <v>9</v>
      </c>
      <c r="B22" s="72" t="s">
        <v>49</v>
      </c>
      <c r="C22" s="4" t="s">
        <v>99</v>
      </c>
      <c r="D22" s="4" t="s">
        <v>100</v>
      </c>
      <c r="E22" s="15" t="s">
        <v>46</v>
      </c>
      <c r="F22" s="15" t="s">
        <v>51</v>
      </c>
      <c r="G22" s="37">
        <v>1</v>
      </c>
      <c r="H22" s="37">
        <v>6</v>
      </c>
      <c r="I22" s="24">
        <v>3761</v>
      </c>
      <c r="J22" s="24"/>
      <c r="K22" s="95">
        <v>652</v>
      </c>
      <c r="L22" s="95"/>
      <c r="M22" s="64"/>
      <c r="N22" s="14">
        <f>I22/H22</f>
        <v>626.8333333333334</v>
      </c>
      <c r="O22" s="38">
        <v>6</v>
      </c>
      <c r="P22" s="14">
        <v>4818</v>
      </c>
      <c r="Q22" s="14"/>
      <c r="R22" s="14">
        <v>907</v>
      </c>
      <c r="S22" s="14"/>
      <c r="T22" s="64"/>
      <c r="U22" s="74"/>
      <c r="V22" s="14">
        <f>P22/O22</f>
        <v>803</v>
      </c>
      <c r="W22" s="74">
        <f>SUM(U22,P22)</f>
        <v>4818</v>
      </c>
      <c r="X22" s="74"/>
      <c r="Y22" s="75">
        <f>SUM(X22,R22)</f>
        <v>907</v>
      </c>
    </row>
    <row r="23" spans="1:25" ht="12.75">
      <c r="A23" s="72">
        <v>10</v>
      </c>
      <c r="B23" s="72">
        <v>7</v>
      </c>
      <c r="C23" s="89" t="s">
        <v>76</v>
      </c>
      <c r="D23" s="89" t="s">
        <v>77</v>
      </c>
      <c r="E23" s="15" t="s">
        <v>57</v>
      </c>
      <c r="F23" s="15" t="s">
        <v>58</v>
      </c>
      <c r="G23" s="37">
        <v>5</v>
      </c>
      <c r="H23" s="37">
        <v>17</v>
      </c>
      <c r="I23" s="24">
        <v>3283</v>
      </c>
      <c r="J23" s="24">
        <v>7515</v>
      </c>
      <c r="K23" s="24">
        <v>590</v>
      </c>
      <c r="L23" s="24">
        <v>1308</v>
      </c>
      <c r="M23" s="64">
        <f>(I23/J23*100)-100</f>
        <v>-56.314038589487694</v>
      </c>
      <c r="N23" s="14">
        <f>I23/H23</f>
        <v>193.11764705882354</v>
      </c>
      <c r="O23" s="37">
        <v>17</v>
      </c>
      <c r="P23" s="14">
        <v>4421</v>
      </c>
      <c r="Q23" s="14">
        <v>10091</v>
      </c>
      <c r="R23" s="14">
        <v>852</v>
      </c>
      <c r="S23" s="14">
        <v>1939</v>
      </c>
      <c r="T23" s="64">
        <f>(P23/Q23*100)-100</f>
        <v>-56.188682984837975</v>
      </c>
      <c r="U23" s="98">
        <v>100061</v>
      </c>
      <c r="V23" s="14">
        <f>P23/O23</f>
        <v>260.05882352941177</v>
      </c>
      <c r="W23" s="74">
        <f>SUM(U23,P23)</f>
        <v>104482</v>
      </c>
      <c r="X23" s="76">
        <v>18822</v>
      </c>
      <c r="Y23" s="75">
        <f>SUM(X23,R23)</f>
        <v>19674</v>
      </c>
    </row>
    <row r="24" spans="1:25" ht="12.75">
      <c r="A24" s="72">
        <v>11</v>
      </c>
      <c r="B24" s="72" t="s">
        <v>49</v>
      </c>
      <c r="C24" s="4" t="s">
        <v>97</v>
      </c>
      <c r="D24" s="4" t="s">
        <v>98</v>
      </c>
      <c r="E24" s="15" t="s">
        <v>50</v>
      </c>
      <c r="F24" s="15" t="s">
        <v>47</v>
      </c>
      <c r="G24" s="37">
        <v>1</v>
      </c>
      <c r="H24" s="37">
        <v>9</v>
      </c>
      <c r="I24" s="24">
        <v>3228</v>
      </c>
      <c r="J24" s="24"/>
      <c r="K24" s="96">
        <v>562</v>
      </c>
      <c r="L24" s="96"/>
      <c r="M24" s="64"/>
      <c r="N24" s="14">
        <f>I24/H24</f>
        <v>358.6666666666667</v>
      </c>
      <c r="O24" s="73">
        <v>9</v>
      </c>
      <c r="P24" s="22">
        <v>3828</v>
      </c>
      <c r="Q24" s="22"/>
      <c r="R24" s="22">
        <v>704</v>
      </c>
      <c r="S24" s="22"/>
      <c r="T24" s="64"/>
      <c r="U24" s="74">
        <v>4151</v>
      </c>
      <c r="V24" s="14">
        <f>P24/O24</f>
        <v>425.3333333333333</v>
      </c>
      <c r="W24" s="74">
        <f>SUM(U24,P24)</f>
        <v>7979</v>
      </c>
      <c r="X24" s="76">
        <v>853</v>
      </c>
      <c r="Y24" s="75">
        <f>SUM(X24,R24)</f>
        <v>1557</v>
      </c>
    </row>
    <row r="25" spans="1:25" ht="12.75" customHeight="1">
      <c r="A25" s="72">
        <v>12</v>
      </c>
      <c r="B25" s="72">
        <v>8</v>
      </c>
      <c r="C25" s="4" t="s">
        <v>61</v>
      </c>
      <c r="D25" s="4" t="s">
        <v>62</v>
      </c>
      <c r="E25" s="15" t="s">
        <v>48</v>
      </c>
      <c r="F25" s="15" t="s">
        <v>36</v>
      </c>
      <c r="G25" s="37">
        <v>9</v>
      </c>
      <c r="H25" s="37">
        <v>23</v>
      </c>
      <c r="I25" s="24">
        <v>3220</v>
      </c>
      <c r="J25" s="24">
        <v>5754</v>
      </c>
      <c r="K25" s="91">
        <v>614</v>
      </c>
      <c r="L25" s="91">
        <v>1080</v>
      </c>
      <c r="M25" s="64">
        <f>(I25/J25*100)-100</f>
        <v>-44.038929440389296</v>
      </c>
      <c r="N25" s="14">
        <f>I25/H25</f>
        <v>140</v>
      </c>
      <c r="O25" s="73">
        <v>23</v>
      </c>
      <c r="P25" s="14">
        <v>3577</v>
      </c>
      <c r="Q25" s="14">
        <v>6390</v>
      </c>
      <c r="R25" s="24">
        <v>699</v>
      </c>
      <c r="S25" s="24">
        <v>1224</v>
      </c>
      <c r="T25" s="64">
        <f>(P25/Q25*100)-100</f>
        <v>-44.021909233176835</v>
      </c>
      <c r="U25" s="101">
        <v>317680</v>
      </c>
      <c r="V25" s="14">
        <f>P25/O25</f>
        <v>155.52173913043478</v>
      </c>
      <c r="W25" s="74">
        <f>SUM(U25,P25)</f>
        <v>321257</v>
      </c>
      <c r="X25" s="74">
        <v>62392</v>
      </c>
      <c r="Y25" s="75">
        <f>SUM(X25,R25)</f>
        <v>63091</v>
      </c>
    </row>
    <row r="26" spans="1:25" ht="12.75" customHeight="1">
      <c r="A26" s="72">
        <v>13</v>
      </c>
      <c r="B26" s="72">
        <v>12</v>
      </c>
      <c r="C26" s="4" t="s">
        <v>65</v>
      </c>
      <c r="D26" s="4" t="s">
        <v>63</v>
      </c>
      <c r="E26" s="15" t="s">
        <v>46</v>
      </c>
      <c r="F26" s="15" t="s">
        <v>64</v>
      </c>
      <c r="G26" s="37">
        <v>9</v>
      </c>
      <c r="H26" s="37">
        <v>15</v>
      </c>
      <c r="I26" s="14">
        <v>1830</v>
      </c>
      <c r="J26" s="14">
        <v>2497</v>
      </c>
      <c r="K26" s="14">
        <v>362</v>
      </c>
      <c r="L26" s="14">
        <v>475</v>
      </c>
      <c r="M26" s="64">
        <f>(I26/J26*100)-100</f>
        <v>-26.71205446535842</v>
      </c>
      <c r="N26" s="14">
        <f>I26/H26</f>
        <v>122</v>
      </c>
      <c r="O26" s="73">
        <v>15</v>
      </c>
      <c r="P26" s="22">
        <v>3291</v>
      </c>
      <c r="Q26" s="22">
        <v>3781</v>
      </c>
      <c r="R26" s="22">
        <v>817</v>
      </c>
      <c r="S26" s="22">
        <v>797</v>
      </c>
      <c r="T26" s="64">
        <f>(P26/Q26*100)-100</f>
        <v>-12.959534514678666</v>
      </c>
      <c r="U26" s="76">
        <v>254152</v>
      </c>
      <c r="V26" s="14">
        <f>P26/O26</f>
        <v>219.4</v>
      </c>
      <c r="W26" s="74">
        <f>SUM(U26,P26)</f>
        <v>257443</v>
      </c>
      <c r="X26" s="74">
        <v>51471</v>
      </c>
      <c r="Y26" s="75">
        <f>SUM(X26,R26)</f>
        <v>52288</v>
      </c>
    </row>
    <row r="27" spans="1:25" ht="12.75">
      <c r="A27" s="72">
        <v>14</v>
      </c>
      <c r="B27" s="72">
        <v>10</v>
      </c>
      <c r="C27" s="4" t="s">
        <v>68</v>
      </c>
      <c r="D27" s="4" t="s">
        <v>69</v>
      </c>
      <c r="E27" s="15" t="s">
        <v>54</v>
      </c>
      <c r="F27" s="15" t="s">
        <v>42</v>
      </c>
      <c r="G27" s="37">
        <v>7</v>
      </c>
      <c r="H27" s="37">
        <v>17</v>
      </c>
      <c r="I27" s="24">
        <v>2063</v>
      </c>
      <c r="J27" s="24">
        <v>2645</v>
      </c>
      <c r="K27" s="14">
        <v>323</v>
      </c>
      <c r="L27" s="14">
        <v>376</v>
      </c>
      <c r="M27" s="64">
        <f>(I27/J27*100)-100</f>
        <v>-22.003780718336486</v>
      </c>
      <c r="N27" s="14">
        <f>I27/H27</f>
        <v>121.3529411764706</v>
      </c>
      <c r="O27" s="38">
        <v>17</v>
      </c>
      <c r="P27" s="14">
        <v>3158</v>
      </c>
      <c r="Q27" s="14">
        <v>4378</v>
      </c>
      <c r="R27" s="14">
        <v>514</v>
      </c>
      <c r="S27" s="14">
        <v>622</v>
      </c>
      <c r="T27" s="64">
        <f>(P27/Q27*100)-100</f>
        <v>-27.86660575605299</v>
      </c>
      <c r="U27" s="74">
        <v>126046</v>
      </c>
      <c r="V27" s="14">
        <f>P27/O27</f>
        <v>185.76470588235293</v>
      </c>
      <c r="W27" s="74">
        <f>SUM(U27,P27)</f>
        <v>129204</v>
      </c>
      <c r="X27" s="76">
        <v>20507</v>
      </c>
      <c r="Y27" s="75">
        <f>SUM(X27,R27)</f>
        <v>21021</v>
      </c>
    </row>
    <row r="28" spans="1:25" ht="12.75">
      <c r="A28" s="72">
        <v>15</v>
      </c>
      <c r="B28" s="72" t="s">
        <v>49</v>
      </c>
      <c r="C28" s="4" t="s">
        <v>95</v>
      </c>
      <c r="D28" s="4" t="s">
        <v>96</v>
      </c>
      <c r="E28" s="15" t="s">
        <v>46</v>
      </c>
      <c r="F28" s="15" t="s">
        <v>36</v>
      </c>
      <c r="G28" s="37">
        <v>1</v>
      </c>
      <c r="H28" s="37">
        <v>7</v>
      </c>
      <c r="I28" s="91">
        <v>1910</v>
      </c>
      <c r="J28" s="91"/>
      <c r="K28" s="99">
        <v>331</v>
      </c>
      <c r="L28" s="99"/>
      <c r="M28" s="64"/>
      <c r="N28" s="14">
        <f>I28/H28</f>
        <v>272.85714285714283</v>
      </c>
      <c r="O28" s="73">
        <v>7</v>
      </c>
      <c r="P28" s="14">
        <v>2832</v>
      </c>
      <c r="Q28" s="14"/>
      <c r="R28" s="14">
        <v>531</v>
      </c>
      <c r="S28" s="14"/>
      <c r="T28" s="64"/>
      <c r="U28" s="74">
        <v>4761</v>
      </c>
      <c r="V28" s="14"/>
      <c r="W28" s="74">
        <f>SUM(U28,P28)</f>
        <v>7593</v>
      </c>
      <c r="X28" s="74">
        <v>918</v>
      </c>
      <c r="Y28" s="75">
        <f>SUM(X28,R28)</f>
        <v>1449</v>
      </c>
    </row>
    <row r="29" spans="1:25" ht="12.75">
      <c r="A29" s="72">
        <v>16</v>
      </c>
      <c r="B29" s="72">
        <v>9</v>
      </c>
      <c r="C29" s="4" t="s">
        <v>66</v>
      </c>
      <c r="D29" s="4" t="s">
        <v>67</v>
      </c>
      <c r="E29" s="15" t="s">
        <v>46</v>
      </c>
      <c r="F29" s="15" t="s">
        <v>51</v>
      </c>
      <c r="G29" s="37">
        <v>7</v>
      </c>
      <c r="H29" s="37">
        <v>1</v>
      </c>
      <c r="I29" s="24">
        <v>1612</v>
      </c>
      <c r="J29" s="24">
        <v>2968</v>
      </c>
      <c r="K29" s="24">
        <v>278</v>
      </c>
      <c r="L29" s="24">
        <v>513</v>
      </c>
      <c r="M29" s="64">
        <f>(I29/J29*100)-100</f>
        <v>-45.68733153638814</v>
      </c>
      <c r="N29" s="14">
        <f>I29/H29</f>
        <v>1612</v>
      </c>
      <c r="O29" s="38">
        <v>1</v>
      </c>
      <c r="P29" s="14">
        <v>2428</v>
      </c>
      <c r="Q29" s="14">
        <v>4449</v>
      </c>
      <c r="R29" s="14">
        <v>435</v>
      </c>
      <c r="S29" s="14">
        <v>791</v>
      </c>
      <c r="T29" s="64">
        <f>(P29/Q29*100)-100</f>
        <v>-45.425938413126545</v>
      </c>
      <c r="U29" s="90">
        <v>21347</v>
      </c>
      <c r="V29" s="14">
        <f>P29/O29</f>
        <v>2428</v>
      </c>
      <c r="W29" s="74">
        <f>SUM(U29,P29)</f>
        <v>23775</v>
      </c>
      <c r="X29" s="74">
        <v>3842</v>
      </c>
      <c r="Y29" s="75">
        <f>SUM(X29,R29)</f>
        <v>4277</v>
      </c>
    </row>
    <row r="30" spans="1:25" ht="12.75">
      <c r="A30" s="72">
        <v>17</v>
      </c>
      <c r="B30" s="72">
        <v>17</v>
      </c>
      <c r="C30" s="4" t="s">
        <v>74</v>
      </c>
      <c r="D30" s="4" t="s">
        <v>75</v>
      </c>
      <c r="E30" s="15" t="s">
        <v>50</v>
      </c>
      <c r="F30" s="15" t="s">
        <v>47</v>
      </c>
      <c r="G30" s="37">
        <v>6</v>
      </c>
      <c r="H30" s="37">
        <v>10</v>
      </c>
      <c r="I30" s="24">
        <v>635</v>
      </c>
      <c r="J30" s="24">
        <v>1654</v>
      </c>
      <c r="K30" s="14">
        <v>109</v>
      </c>
      <c r="L30" s="14">
        <v>288</v>
      </c>
      <c r="M30" s="64">
        <f>(I30/J30*100)-100</f>
        <v>-61.60822249093108</v>
      </c>
      <c r="N30" s="14">
        <f>I30/H30</f>
        <v>63.5</v>
      </c>
      <c r="O30" s="73">
        <v>10</v>
      </c>
      <c r="P30" s="14">
        <v>998</v>
      </c>
      <c r="Q30" s="14">
        <v>2134</v>
      </c>
      <c r="R30" s="14">
        <v>183</v>
      </c>
      <c r="S30" s="14">
        <v>377</v>
      </c>
      <c r="T30" s="64">
        <f>(P30/Q30*100)-100</f>
        <v>-53.23336457357076</v>
      </c>
      <c r="U30" s="74">
        <v>40089</v>
      </c>
      <c r="V30" s="14">
        <f>P30/O30</f>
        <v>99.8</v>
      </c>
      <c r="W30" s="74">
        <f>SUM(U30,P30)</f>
        <v>41087</v>
      </c>
      <c r="X30" s="74">
        <v>7592</v>
      </c>
      <c r="Y30" s="75">
        <f>SUM(X30,R30)</f>
        <v>7775</v>
      </c>
    </row>
    <row r="31" spans="1:25" ht="12.75">
      <c r="A31" s="72">
        <v>18</v>
      </c>
      <c r="B31" s="72">
        <v>13</v>
      </c>
      <c r="C31" s="100" t="s">
        <v>81</v>
      </c>
      <c r="D31" s="4" t="s">
        <v>82</v>
      </c>
      <c r="E31" s="15" t="s">
        <v>46</v>
      </c>
      <c r="F31" s="15" t="s">
        <v>42</v>
      </c>
      <c r="G31" s="37">
        <v>3</v>
      </c>
      <c r="H31" s="37">
        <v>7</v>
      </c>
      <c r="I31" s="24">
        <v>798</v>
      </c>
      <c r="J31" s="24">
        <v>2423</v>
      </c>
      <c r="K31" s="24">
        <v>157</v>
      </c>
      <c r="L31" s="24">
        <v>427</v>
      </c>
      <c r="M31" s="64">
        <f>(I31/J31*100)-100</f>
        <v>-67.06562113082956</v>
      </c>
      <c r="N31" s="14">
        <f>I31/H31</f>
        <v>114</v>
      </c>
      <c r="O31" s="73">
        <v>7</v>
      </c>
      <c r="P31" s="14">
        <v>973</v>
      </c>
      <c r="Q31" s="14">
        <v>3363</v>
      </c>
      <c r="R31" s="14">
        <v>191</v>
      </c>
      <c r="S31" s="14">
        <v>626</v>
      </c>
      <c r="T31" s="64">
        <f>(P31/Q31*100)-100</f>
        <v>-71.06749925661612</v>
      </c>
      <c r="U31" s="14">
        <v>10054</v>
      </c>
      <c r="V31" s="14">
        <f>P31/O31</f>
        <v>139</v>
      </c>
      <c r="W31" s="74">
        <f>SUM(U31,P31)</f>
        <v>11027</v>
      </c>
      <c r="X31" s="74">
        <v>1892</v>
      </c>
      <c r="Y31" s="75">
        <f>SUM(X31,R31)</f>
        <v>2083</v>
      </c>
    </row>
    <row r="32" spans="1:25" ht="12.75">
      <c r="A32" s="72">
        <v>19</v>
      </c>
      <c r="B32" s="72">
        <v>18</v>
      </c>
      <c r="C32" s="4" t="s">
        <v>70</v>
      </c>
      <c r="D32" s="4" t="s">
        <v>70</v>
      </c>
      <c r="E32" s="15" t="s">
        <v>46</v>
      </c>
      <c r="F32" s="15" t="s">
        <v>42</v>
      </c>
      <c r="G32" s="37">
        <v>6</v>
      </c>
      <c r="H32" s="37">
        <v>8</v>
      </c>
      <c r="I32" s="14">
        <v>707</v>
      </c>
      <c r="J32" s="14">
        <v>1970</v>
      </c>
      <c r="K32" s="97">
        <v>135</v>
      </c>
      <c r="L32" s="97">
        <v>379</v>
      </c>
      <c r="M32" s="64">
        <f>(I32/J32*100)-100</f>
        <v>-64.11167512690355</v>
      </c>
      <c r="N32" s="14">
        <f>I32/H32</f>
        <v>88.375</v>
      </c>
      <c r="O32" s="38">
        <v>8</v>
      </c>
      <c r="P32" s="14">
        <v>707</v>
      </c>
      <c r="Q32" s="14">
        <v>2101</v>
      </c>
      <c r="R32" s="14">
        <v>135</v>
      </c>
      <c r="S32" s="14">
        <v>411</v>
      </c>
      <c r="T32" s="64">
        <f>(P32/Q32*100)-100</f>
        <v>-66.3493574488339</v>
      </c>
      <c r="U32" s="90">
        <v>62621</v>
      </c>
      <c r="V32" s="14">
        <f>P32/O32</f>
        <v>88.375</v>
      </c>
      <c r="W32" s="74">
        <f>SUM(U32,P32)</f>
        <v>63328</v>
      </c>
      <c r="X32" s="74">
        <v>11951</v>
      </c>
      <c r="Y32" s="75">
        <f>SUM(X32,R32)</f>
        <v>12086</v>
      </c>
    </row>
    <row r="33" spans="1:25" ht="13.5" thickBot="1">
      <c r="A33" s="72">
        <v>20</v>
      </c>
      <c r="B33" s="72">
        <v>20</v>
      </c>
      <c r="C33" s="89" t="s">
        <v>59</v>
      </c>
      <c r="D33" s="89" t="s">
        <v>60</v>
      </c>
      <c r="E33" s="15" t="s">
        <v>57</v>
      </c>
      <c r="F33" s="15" t="s">
        <v>58</v>
      </c>
      <c r="G33" s="37">
        <v>11</v>
      </c>
      <c r="H33" s="37">
        <v>21</v>
      </c>
      <c r="I33" s="14">
        <v>526</v>
      </c>
      <c r="J33" s="14">
        <v>1167</v>
      </c>
      <c r="K33" s="14">
        <v>106</v>
      </c>
      <c r="L33" s="14">
        <v>222</v>
      </c>
      <c r="M33" s="64">
        <f>(I33/J33*100)-100</f>
        <v>-54.927163667523565</v>
      </c>
      <c r="N33" s="14">
        <f>I33/H33</f>
        <v>25.047619047619047</v>
      </c>
      <c r="O33" s="73">
        <v>21</v>
      </c>
      <c r="P33" s="14">
        <v>692</v>
      </c>
      <c r="Q33" s="14">
        <v>1289</v>
      </c>
      <c r="R33" s="14">
        <v>149</v>
      </c>
      <c r="S33" s="14">
        <v>254</v>
      </c>
      <c r="T33" s="64">
        <f>(P33/Q33*100)-100</f>
        <v>-46.31497284716835</v>
      </c>
      <c r="U33" s="84">
        <v>107711</v>
      </c>
      <c r="V33" s="14">
        <f>P33/O33</f>
        <v>32.95238095238095</v>
      </c>
      <c r="W33" s="74">
        <f>SUM(U33,P33)</f>
        <v>108403</v>
      </c>
      <c r="X33" s="84">
        <v>22164</v>
      </c>
      <c r="Y33" s="75">
        <f>SUM(X33,R33)</f>
        <v>22313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230</v>
      </c>
      <c r="I34" s="31">
        <f>SUM(I14:I33)</f>
        <v>139705</v>
      </c>
      <c r="J34" s="31">
        <v>232940</v>
      </c>
      <c r="K34" s="31">
        <f>SUM(K14:K33)</f>
        <v>25906</v>
      </c>
      <c r="L34" s="31">
        <v>44683</v>
      </c>
      <c r="M34" s="68">
        <f>(I34/J34*100)-100</f>
        <v>-40.02532841074955</v>
      </c>
      <c r="N34" s="32">
        <f>I34/H34</f>
        <v>607.4130434782609</v>
      </c>
      <c r="O34" s="34">
        <f>SUM(O14:O33)</f>
        <v>230</v>
      </c>
      <c r="P34" s="31">
        <f>SUM(P14:P33)</f>
        <v>182195</v>
      </c>
      <c r="Q34" s="31">
        <v>348995</v>
      </c>
      <c r="R34" s="31">
        <f>SUM(R14:R33)</f>
        <v>36307</v>
      </c>
      <c r="S34" s="31">
        <v>70166</v>
      </c>
      <c r="T34" s="68">
        <f aca="true" t="shared" si="0" ref="T28:T34">(P34/Q34*100)-100</f>
        <v>-47.7943810083239</v>
      </c>
      <c r="U34" s="31">
        <f>SUM(U14:U33)</f>
        <v>1931673</v>
      </c>
      <c r="V34" s="86">
        <f>P34/O34</f>
        <v>792.1521739130435</v>
      </c>
      <c r="W34" s="88">
        <f>SUM(U34,P34)</f>
        <v>2113868</v>
      </c>
      <c r="X34" s="87">
        <f>SUM(X14:X33)</f>
        <v>385904</v>
      </c>
      <c r="Y34" s="35">
        <f>SUM(Y14:Y33)</f>
        <v>422211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30 - Nov</v>
      </c>
      <c r="L4" s="20"/>
      <c r="M4" s="62" t="str">
        <f>'WEEKLY COMPETITIVE REPORT'!M4</f>
        <v>02 -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29 - Nov</v>
      </c>
      <c r="L5" s="7"/>
      <c r="M5" s="63" t="str">
        <f>'WEEKLY COMPETITIVE REPORT'!M5</f>
        <v>04 -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41613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GREMO MI PO SVOJE 2</v>
      </c>
      <c r="D14" s="4" t="str">
        <f>'WEEKLY COMPETITIVE REPORT'!D14</f>
        <v>GREMO MI PO SVOJE 2</v>
      </c>
      <c r="E14" s="4" t="str">
        <f>'WEEKLY COMPETITIVE REPORT'!E14</f>
        <v>IND</v>
      </c>
      <c r="F14" s="4" t="str">
        <f>'WEEKLY COMPETITIVE REPORT'!F14</f>
        <v>Cinemania</v>
      </c>
      <c r="G14" s="37">
        <f>'WEEKLY COMPETITIVE REPORT'!G14</f>
        <v>4</v>
      </c>
      <c r="H14" s="37">
        <f>'WEEKLY COMPETITIVE REPORT'!H14</f>
        <v>24</v>
      </c>
      <c r="I14" s="14">
        <f>'WEEKLY COMPETITIVE REPORT'!I14/Y4</f>
        <v>42792.31179925254</v>
      </c>
      <c r="J14" s="14">
        <f>'WEEKLY COMPETITIVE REPORT'!J14/Y4</f>
        <v>88654.56486919381</v>
      </c>
      <c r="K14" s="22">
        <f>'WEEKLY COMPETITIVE REPORT'!K14</f>
        <v>6374</v>
      </c>
      <c r="L14" s="22">
        <f>'WEEKLY COMPETITIVE REPORT'!L14</f>
        <v>13346</v>
      </c>
      <c r="M14" s="64">
        <f>'WEEKLY COMPETITIVE REPORT'!M14</f>
        <v>-51.73140620295092</v>
      </c>
      <c r="N14" s="14">
        <f aca="true" t="shared" si="0" ref="N14:N20">I14/H14</f>
        <v>1783.0129916355224</v>
      </c>
      <c r="O14" s="37">
        <f>'WEEKLY COMPETITIVE REPORT'!O14</f>
        <v>24</v>
      </c>
      <c r="P14" s="14">
        <f>'WEEKLY COMPETITIVE REPORT'!P14/Y4</f>
        <v>52789.64228510411</v>
      </c>
      <c r="Q14" s="14">
        <f>'WEEKLY COMPETITIVE REPORT'!Q14/Y4</f>
        <v>104111.05178857448</v>
      </c>
      <c r="R14" s="22">
        <f>'WEEKLY COMPETITIVE REPORT'!R14</f>
        <v>8811</v>
      </c>
      <c r="S14" s="22">
        <f>'WEEKLY COMPETITIVE REPORT'!S14</f>
        <v>16017</v>
      </c>
      <c r="T14" s="64">
        <f>'WEEKLY COMPETITIVE REPORT'!T14</f>
        <v>-49.294871794871796</v>
      </c>
      <c r="U14" s="14">
        <f>'WEEKLY COMPETITIVE REPORT'!U14/Y4</f>
        <v>501545.6486919381</v>
      </c>
      <c r="V14" s="14">
        <f aca="true" t="shared" si="1" ref="V14:V20">P14/O14</f>
        <v>2199.5684285460047</v>
      </c>
      <c r="W14" s="25">
        <f aca="true" t="shared" si="2" ref="W14:W20">P14+U14</f>
        <v>554335.2909770422</v>
      </c>
      <c r="X14" s="22">
        <f>'WEEKLY COMPETITIVE REPORT'!X14</f>
        <v>79361</v>
      </c>
      <c r="Y14" s="56">
        <f>'WEEKLY COMPETITIVE REPORT'!Y14</f>
        <v>88172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HUNGER GAMES: CATCHING FIRE</v>
      </c>
      <c r="D15" s="4" t="str">
        <f>'WEEKLY COMPETITIVE REPORT'!D15</f>
        <v>IGRE LAKOTE: KRUTO MAŠČEVANJE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35552.58942872397</v>
      </c>
      <c r="J15" s="14">
        <f>'WEEKLY COMPETITIVE REPORT'!J15/Y4</f>
        <v>59447.41057127603</v>
      </c>
      <c r="K15" s="22">
        <f>'WEEKLY COMPETITIVE REPORT'!K15</f>
        <v>4630</v>
      </c>
      <c r="L15" s="22">
        <f>'WEEKLY COMPETITIVE REPORT'!L15</f>
        <v>7749</v>
      </c>
      <c r="M15" s="64">
        <f>'WEEKLY COMPETITIVE REPORT'!M15</f>
        <v>-40.19488975706138</v>
      </c>
      <c r="N15" s="14">
        <f t="shared" si="0"/>
        <v>3555.2589428723973</v>
      </c>
      <c r="O15" s="37">
        <f>'WEEKLY COMPETITIVE REPORT'!O15</f>
        <v>10</v>
      </c>
      <c r="P15" s="14">
        <f>'WEEKLY COMPETITIVE REPORT'!P15/Y4</f>
        <v>48793.379604911905</v>
      </c>
      <c r="Q15" s="14">
        <f>'WEEKLY COMPETITIVE REPORT'!Q15/Y4</f>
        <v>84630.27229044314</v>
      </c>
      <c r="R15" s="22">
        <f>'WEEKLY COMPETITIVE REPORT'!R15</f>
        <v>6729</v>
      </c>
      <c r="S15" s="22">
        <f>'WEEKLY COMPETITIVE REPORT'!S15</f>
        <v>11810</v>
      </c>
      <c r="T15" s="64">
        <f>'WEEKLY COMPETITIVE REPORT'!T15</f>
        <v>-42.34524091160004</v>
      </c>
      <c r="U15" s="14">
        <f>'WEEKLY COMPETITIVE REPORT'!U15/Y4</f>
        <v>84630.27229044314</v>
      </c>
      <c r="V15" s="14">
        <f t="shared" si="1"/>
        <v>4879.337960491191</v>
      </c>
      <c r="W15" s="25">
        <f t="shared" si="2"/>
        <v>133423.65189535505</v>
      </c>
      <c r="X15" s="22">
        <f>'WEEKLY COMPETITIVE REPORT'!X15</f>
        <v>11810</v>
      </c>
      <c r="Y15" s="56">
        <f>'WEEKLY COMPETITIVE REPORT'!Y15</f>
        <v>18539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NIKO 2</v>
      </c>
      <c r="D16" s="4" t="str">
        <f>'WEEKLY COMPETITIVE REPORT'!D16</f>
        <v>JELENČEK NIKO 2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10</v>
      </c>
      <c r="I16" s="14">
        <f>'WEEKLY COMPETITIVE REPORT'!I16/Y4</f>
        <v>38510.41110517886</v>
      </c>
      <c r="J16" s="14">
        <f>'WEEKLY COMPETITIVE REPORT'!J16/Y4</f>
        <v>56126.534970635345</v>
      </c>
      <c r="K16" s="22">
        <f>'WEEKLY COMPETITIVE REPORT'!K16</f>
        <v>5437</v>
      </c>
      <c r="L16" s="22">
        <f>'WEEKLY COMPETITIVE REPORT'!L16</f>
        <v>7995</v>
      </c>
      <c r="M16" s="64">
        <f>'WEEKLY COMPETITIVE REPORT'!M16</f>
        <v>-31.386444708680145</v>
      </c>
      <c r="N16" s="14">
        <f t="shared" si="0"/>
        <v>3851.0411105178855</v>
      </c>
      <c r="O16" s="37">
        <f>'WEEKLY COMPETITIVE REPORT'!O16</f>
        <v>10</v>
      </c>
      <c r="P16" s="14">
        <f>'WEEKLY COMPETITIVE REPORT'!P16/Y4</f>
        <v>47237.05285638014</v>
      </c>
      <c r="Q16" s="14">
        <f>'WEEKLY COMPETITIVE REPORT'!Q16/Y4</f>
        <v>65233.58248798719</v>
      </c>
      <c r="R16" s="22">
        <f>'WEEKLY COMPETITIVE REPORT'!R16</f>
        <v>7071</v>
      </c>
      <c r="S16" s="22">
        <f>'WEEKLY COMPETITIVE REPORT'!S16</f>
        <v>9581</v>
      </c>
      <c r="T16" s="64">
        <f>'WEEKLY COMPETITIVE REPORT'!T16</f>
        <v>-27.587829681009964</v>
      </c>
      <c r="U16" s="14">
        <f>'WEEKLY COMPETITIVE REPORT'!U16/Y4</f>
        <v>70676.72183662573</v>
      </c>
      <c r="V16" s="14">
        <f t="shared" si="1"/>
        <v>4723.705285638014</v>
      </c>
      <c r="W16" s="25">
        <f t="shared" si="2"/>
        <v>117913.77469300586</v>
      </c>
      <c r="X16" s="22">
        <f>'WEEKLY COMPETITIVE REPORT'!X16</f>
        <v>10630</v>
      </c>
      <c r="Y16" s="56">
        <f>'WEEKLY COMPETITIVE REPORT'!Y16</f>
        <v>17701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DELIVERY MAN</v>
      </c>
      <c r="D17" s="4" t="str">
        <f>'WEEKLY COMPETITIVE REPORT'!D17</f>
        <v>DOSTAVLJALEC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9</v>
      </c>
      <c r="I17" s="14">
        <f>'WEEKLY COMPETITIVE REPORT'!I17/Y4</f>
        <v>10932.995194874533</v>
      </c>
      <c r="J17" s="14">
        <f>'WEEKLY COMPETITIVE REPORT'!J17/Y4</f>
        <v>0</v>
      </c>
      <c r="K17" s="22">
        <f>'WEEKLY COMPETITIVE REPORT'!K17</f>
        <v>1443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1214.777243874948</v>
      </c>
      <c r="O17" s="37">
        <f>'WEEKLY COMPETITIVE REPORT'!O17</f>
        <v>9</v>
      </c>
      <c r="P17" s="14">
        <f>'WEEKLY COMPETITIVE REPORT'!P17/Y4</f>
        <v>14531.500266951416</v>
      </c>
      <c r="Q17" s="14">
        <f>'WEEKLY COMPETITIVE REPORT'!Q17/Y4</f>
        <v>0</v>
      </c>
      <c r="R17" s="22">
        <f>'WEEKLY COMPETITIVE REPORT'!R17</f>
        <v>2060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934.3299519487454</v>
      </c>
      <c r="V17" s="14">
        <f t="shared" si="1"/>
        <v>1614.6111407723795</v>
      </c>
      <c r="W17" s="25">
        <f t="shared" si="2"/>
        <v>15465.83021890016</v>
      </c>
      <c r="X17" s="22">
        <f>'WEEKLY COMPETITIVE REPORT'!X17</f>
        <v>131</v>
      </c>
      <c r="Y17" s="56">
        <f>'WEEKLY COMPETITIVE REPORT'!Y17</f>
        <v>2191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LAST VEGAS</v>
      </c>
      <c r="D18" s="4" t="str">
        <f>'WEEKLY COMPETITIVE REPORT'!D18</f>
        <v>LEGENDE V VEGASU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8</v>
      </c>
      <c r="I18" s="14">
        <f>'WEEKLY COMPETITIVE REPORT'!I18/Y4</f>
        <v>10484.516817939135</v>
      </c>
      <c r="J18" s="14">
        <f>'WEEKLY COMPETITIVE REPORT'!J18/Y4</f>
        <v>18630.539241857983</v>
      </c>
      <c r="K18" s="22">
        <f>'WEEKLY COMPETITIVE REPORT'!K18</f>
        <v>1375</v>
      </c>
      <c r="L18" s="22">
        <f>'WEEKLY COMPETITIVE REPORT'!L18</f>
        <v>2455</v>
      </c>
      <c r="M18" s="64">
        <f>'WEEKLY COMPETITIVE REPORT'!M18</f>
        <v>-43.72402923054879</v>
      </c>
      <c r="N18" s="14">
        <f t="shared" si="0"/>
        <v>1310.5646022423919</v>
      </c>
      <c r="O18" s="37">
        <f>'WEEKLY COMPETITIVE REPORT'!O18</f>
        <v>8</v>
      </c>
      <c r="P18" s="14">
        <f>'WEEKLY COMPETITIVE REPORT'!P18/Y4</f>
        <v>13395.621996796583</v>
      </c>
      <c r="Q18" s="14">
        <f>'WEEKLY COMPETITIVE REPORT'!Q18/Y4</f>
        <v>24556.860651361454</v>
      </c>
      <c r="R18" s="22">
        <f>'WEEKLY COMPETITIVE REPORT'!R18</f>
        <v>1854</v>
      </c>
      <c r="S18" s="22">
        <f>'WEEKLY COMPETITIVE REPORT'!S18</f>
        <v>3456</v>
      </c>
      <c r="T18" s="64">
        <f>'WEEKLY COMPETITIVE REPORT'!T18</f>
        <v>-45.45059245570171</v>
      </c>
      <c r="U18" s="14">
        <f>'WEEKLY COMPETITIVE REPORT'!U18/Y4</f>
        <v>80160.1708489055</v>
      </c>
      <c r="V18" s="14">
        <f t="shared" si="1"/>
        <v>1674.4527495995728</v>
      </c>
      <c r="W18" s="25">
        <f t="shared" si="2"/>
        <v>93555.79284570209</v>
      </c>
      <c r="X18" s="22">
        <f>'WEEKLY COMPETITIVE REPORT'!X18</f>
        <v>11243</v>
      </c>
      <c r="Y18" s="56">
        <f>'WEEKLY COMPETITIVE REPORT'!Y18</f>
        <v>13097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BAD GRANDPA</v>
      </c>
      <c r="D19" s="4" t="str">
        <f>'WEEKLY COMPETITIVE REPORT'!D19</f>
        <v>NESRAMNI DEDI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6</v>
      </c>
      <c r="H19" s="37">
        <f>'WEEKLY COMPETITIVE REPORT'!H19</f>
        <v>9</v>
      </c>
      <c r="I19" s="14">
        <f>'WEEKLY COMPETITIVE REPORT'!I19/Y4</f>
        <v>7362.520021356114</v>
      </c>
      <c r="J19" s="14">
        <f>'WEEKLY COMPETITIVE REPORT'!J19/Y4</f>
        <v>14052.32247730913</v>
      </c>
      <c r="K19" s="22">
        <f>'WEEKLY COMPETITIVE REPORT'!K19</f>
        <v>1010</v>
      </c>
      <c r="L19" s="22">
        <f>'WEEKLY COMPETITIVE REPORT'!L19</f>
        <v>1905</v>
      </c>
      <c r="M19" s="64">
        <f>'WEEKLY COMPETITIVE REPORT'!M19</f>
        <v>-47.6063829787234</v>
      </c>
      <c r="N19" s="14">
        <f t="shared" si="0"/>
        <v>818.0577801506793</v>
      </c>
      <c r="O19" s="37">
        <f>'WEEKLY COMPETITIVE REPORT'!O19</f>
        <v>9</v>
      </c>
      <c r="P19" s="14">
        <f>'WEEKLY COMPETITIVE REPORT'!P19/Y4</f>
        <v>9032.301121195942</v>
      </c>
      <c r="Q19" s="14">
        <f>'WEEKLY COMPETITIVE REPORT'!Q19/Y4</f>
        <v>17449.279231179928</v>
      </c>
      <c r="R19" s="22">
        <f>'WEEKLY COMPETITIVE REPORT'!R19</f>
        <v>1297</v>
      </c>
      <c r="S19" s="22">
        <f>'WEEKLY COMPETITIVE REPORT'!S19</f>
        <v>2493</v>
      </c>
      <c r="T19" s="64">
        <f>'WEEKLY COMPETITIVE REPORT'!T19</f>
        <v>-48.236823988372976</v>
      </c>
      <c r="U19" s="14">
        <f>'WEEKLY COMPETITIVE REPORT'!U19/Y4</f>
        <v>235879.60491190603</v>
      </c>
      <c r="V19" s="14">
        <f t="shared" si="1"/>
        <v>1003.5890134662158</v>
      </c>
      <c r="W19" s="25">
        <f t="shared" si="2"/>
        <v>244911.906033102</v>
      </c>
      <c r="X19" s="22">
        <f>'WEEKLY COMPETITIVE REPORT'!X19</f>
        <v>34672</v>
      </c>
      <c r="Y19" s="56">
        <f>'WEEKLY COMPETITIVE REPORT'!Y19</f>
        <v>35969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COUNSELOR</v>
      </c>
      <c r="D20" s="4" t="str">
        <f>'WEEKLY COMPETITIVE REPORT'!D20</f>
        <v>SVETOVALEC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8</v>
      </c>
      <c r="I20" s="14">
        <f>'WEEKLY COMPETITIVE REPORT'!I20/Y4</f>
        <v>5842.231713828083</v>
      </c>
      <c r="J20" s="14">
        <f>'WEEKLY COMPETITIVE REPORT'!J20/Y4</f>
        <v>10779.498131340097</v>
      </c>
      <c r="K20" s="22">
        <f>'WEEKLY COMPETITIVE REPORT'!K20</f>
        <v>738</v>
      </c>
      <c r="L20" s="22">
        <f>'WEEKLY COMPETITIVE REPORT'!L20</f>
        <v>1403</v>
      </c>
      <c r="M20" s="64">
        <f>'WEEKLY COMPETITIVE REPORT'!M20</f>
        <v>-45.80237741456167</v>
      </c>
      <c r="N20" s="14">
        <f t="shared" si="0"/>
        <v>730.2789642285104</v>
      </c>
      <c r="O20" s="37">
        <f>'WEEKLY COMPETITIVE REPORT'!O20</f>
        <v>8</v>
      </c>
      <c r="P20" s="14">
        <f>'WEEKLY COMPETITIVE REPORT'!P20/Y4</f>
        <v>8047.250400427122</v>
      </c>
      <c r="Q20" s="14">
        <f>'WEEKLY COMPETITIVE REPORT'!Q20/Y4</f>
        <v>14595.568606513614</v>
      </c>
      <c r="R20" s="22">
        <f>'WEEKLY COMPETITIVE REPORT'!R20</f>
        <v>1075</v>
      </c>
      <c r="S20" s="22">
        <f>'WEEKLY COMPETITIVE REPORT'!S20</f>
        <v>2023</v>
      </c>
      <c r="T20" s="64">
        <f>'WEEKLY COMPETITIVE REPORT'!T20</f>
        <v>-44.86511202560586</v>
      </c>
      <c r="U20" s="14">
        <f>'WEEKLY COMPETITIVE REPORT'!U20/Y4</f>
        <v>38530.432461292046</v>
      </c>
      <c r="V20" s="14">
        <f t="shared" si="1"/>
        <v>1005.9063000533903</v>
      </c>
      <c r="W20" s="25">
        <f t="shared" si="2"/>
        <v>46577.68286171917</v>
      </c>
      <c r="X20" s="22">
        <f>'WEEKLY COMPETITIVE REPORT'!X20</f>
        <v>5351</v>
      </c>
      <c r="Y20" s="56">
        <f>'WEEKLY COMPETITIVE REPORT'!Y20</f>
        <v>6426</v>
      </c>
    </row>
    <row r="21" spans="1:25" ht="12.75">
      <c r="A21" s="50">
        <v>8</v>
      </c>
      <c r="B21" s="4">
        <f>'WEEKLY COMPETITIVE REPORT'!B21</f>
        <v>11</v>
      </c>
      <c r="C21" s="4" t="str">
        <f>'WEEKLY COMPETITIVE REPORT'!C21</f>
        <v>CLASS ENEMY</v>
      </c>
      <c r="D21" s="4" t="str">
        <f>'WEEKLY COMPETITIVE REPORT'!D21</f>
        <v>RAZREDNI SOVRAŽNIK</v>
      </c>
      <c r="E21" s="4" t="str">
        <f>'WEEKLY COMPETITIVE REPORT'!E21</f>
        <v>DOMEST</v>
      </c>
      <c r="F21" s="4" t="str">
        <f>'WEEKLY COMPETITIVE REPORT'!F21</f>
        <v>FIVIA</v>
      </c>
      <c r="G21" s="37">
        <f>'WEEKLY COMPETITIVE REPORT'!G21</f>
        <v>12</v>
      </c>
      <c r="H21" s="37">
        <f>'WEEKLY COMPETITIVE REPORT'!H21</f>
        <v>11</v>
      </c>
      <c r="I21" s="14">
        <f>'WEEKLY COMPETITIVE REPORT'!I21/Y4</f>
        <v>3530.432461292045</v>
      </c>
      <c r="J21" s="14">
        <f>'WEEKLY COMPETITIVE REPORT'!J21/Y4</f>
        <v>2271.7565403096637</v>
      </c>
      <c r="K21" s="22">
        <f>'WEEKLY COMPETITIVE REPORT'!K21</f>
        <v>680</v>
      </c>
      <c r="L21" s="22">
        <f>'WEEKLY COMPETITIVE REPORT'!L21</f>
        <v>400</v>
      </c>
      <c r="M21" s="64">
        <f>'WEEKLY COMPETITIVE REPORT'!M21</f>
        <v>55.40540540540539</v>
      </c>
      <c r="N21" s="14">
        <f aca="true" t="shared" si="3" ref="N21:N33">I21/H21</f>
        <v>320.9484055720041</v>
      </c>
      <c r="O21" s="37">
        <f>'WEEKLY COMPETITIVE REPORT'!O21</f>
        <v>11</v>
      </c>
      <c r="P21" s="14">
        <f>'WEEKLY COMPETITIVE REPORT'!P21/Y4</f>
        <v>7016.817939135078</v>
      </c>
      <c r="Q21" s="14">
        <f>'WEEKLY COMPETITIVE REPORT'!Q21/Y4</f>
        <v>5508.54244527496</v>
      </c>
      <c r="R21" s="22">
        <f>'WEEKLY COMPETITIVE REPORT'!R21</f>
        <v>1293</v>
      </c>
      <c r="S21" s="22">
        <f>'WEEKLY COMPETITIVE REPORT'!S21</f>
        <v>1073</v>
      </c>
      <c r="T21" s="64">
        <f>'WEEKLY COMPETITIVE REPORT'!T21</f>
        <v>27.38066392052339</v>
      </c>
      <c r="U21" s="14">
        <f>'WEEKLY COMPETITIVE REPORT'!U21/Y4</f>
        <v>166233.31553657234</v>
      </c>
      <c r="V21" s="14">
        <f aca="true" t="shared" si="4" ref="V21:V33">P21/O21</f>
        <v>637.8925399213707</v>
      </c>
      <c r="W21" s="25">
        <f aca="true" t="shared" si="5" ref="W21:W33">P21+U21</f>
        <v>173250.1334757074</v>
      </c>
      <c r="X21" s="22">
        <f>'WEEKLY COMPETITIVE REPORT'!X21</f>
        <v>30302</v>
      </c>
      <c r="Y21" s="56">
        <f>'WEEKLY COMPETITIVE REPORT'!Y21</f>
        <v>31595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THANKS FOR SHARING</v>
      </c>
      <c r="D22" s="4" t="str">
        <f>'WEEKLY COMPETITIVE REPORT'!D22</f>
        <v>ODVISNIKI OD SEKSA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6</v>
      </c>
      <c r="I22" s="14">
        <f>'WEEKLY COMPETITIVE REPORT'!I22/Y4</f>
        <v>5020.021356113188</v>
      </c>
      <c r="J22" s="14">
        <f>'WEEKLY COMPETITIVE REPORT'!J22/Y4</f>
        <v>0</v>
      </c>
      <c r="K22" s="22">
        <f>'WEEKLY COMPETITIVE REPORT'!K22</f>
        <v>652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836.6702260188646</v>
      </c>
      <c r="O22" s="37">
        <f>'WEEKLY COMPETITIVE REPORT'!O22</f>
        <v>6</v>
      </c>
      <c r="P22" s="14">
        <f>'WEEKLY COMPETITIVE REPORT'!P22/Y4</f>
        <v>6430.859583555793</v>
      </c>
      <c r="Q22" s="14">
        <f>'WEEKLY COMPETITIVE REPORT'!Q22/Y4</f>
        <v>0</v>
      </c>
      <c r="R22" s="22">
        <f>'WEEKLY COMPETITIVE REPORT'!R22</f>
        <v>907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1071.809930592632</v>
      </c>
      <c r="W22" s="25">
        <f t="shared" si="5"/>
        <v>6430.859583555793</v>
      </c>
      <c r="X22" s="22">
        <f>'WEEKLY COMPETITIVE REPORT'!X22</f>
        <v>0</v>
      </c>
      <c r="Y22" s="56">
        <f>'WEEKLY COMPETITIVE REPORT'!Y22</f>
        <v>907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THOR: THE DARK WORLD 3D</v>
      </c>
      <c r="D23" s="4" t="str">
        <f>'WEEKLY COMPETITIVE REPORT'!D23</f>
        <v>THOR: SVET TEME 3D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5</v>
      </c>
      <c r="H23" s="37">
        <f>'WEEKLY COMPETITIVE REPORT'!H23</f>
        <v>17</v>
      </c>
      <c r="I23" s="14">
        <f>'WEEKLY COMPETITIVE REPORT'!I23/Y4</f>
        <v>4382.007474639616</v>
      </c>
      <c r="J23" s="14">
        <f>'WEEKLY COMPETITIVE REPORT'!J23/Y4</f>
        <v>10030.699412706888</v>
      </c>
      <c r="K23" s="22">
        <f>'WEEKLY COMPETITIVE REPORT'!K23</f>
        <v>590</v>
      </c>
      <c r="L23" s="22">
        <f>'WEEKLY COMPETITIVE REPORT'!L23</f>
        <v>1308</v>
      </c>
      <c r="M23" s="64">
        <f>'WEEKLY COMPETITIVE REPORT'!M23</f>
        <v>-56.314038589487694</v>
      </c>
      <c r="N23" s="14">
        <f t="shared" si="3"/>
        <v>257.7651455670362</v>
      </c>
      <c r="O23" s="37">
        <f>'WEEKLY COMPETITIVE REPORT'!O23</f>
        <v>17</v>
      </c>
      <c r="P23" s="14">
        <f>'WEEKLY COMPETITIVE REPORT'!P23/Y4</f>
        <v>5900.961025093433</v>
      </c>
      <c r="Q23" s="14">
        <f>'WEEKLY COMPETITIVE REPORT'!Q23/Y4</f>
        <v>13469.03363587827</v>
      </c>
      <c r="R23" s="22">
        <f>'WEEKLY COMPETITIVE REPORT'!R23</f>
        <v>852</v>
      </c>
      <c r="S23" s="22">
        <f>'WEEKLY COMPETITIVE REPORT'!S23</f>
        <v>1939</v>
      </c>
      <c r="T23" s="64">
        <f>'WEEKLY COMPETITIVE REPORT'!T23</f>
        <v>-56.188682984837975</v>
      </c>
      <c r="U23" s="14">
        <f>'WEEKLY COMPETITIVE REPORT'!U23/Y4</f>
        <v>133557.1276027763</v>
      </c>
      <c r="V23" s="14">
        <f t="shared" si="4"/>
        <v>347.11535441726073</v>
      </c>
      <c r="W23" s="25">
        <f t="shared" si="5"/>
        <v>139458.08862786973</v>
      </c>
      <c r="X23" s="22">
        <f>'WEEKLY COMPETITIVE REPORT'!X23</f>
        <v>18822</v>
      </c>
      <c r="Y23" s="56">
        <f>'WEEKLY COMPETITIVE REPORT'!Y23</f>
        <v>19674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THIS IS THE END</v>
      </c>
      <c r="D24" s="4" t="str">
        <f>'WEEKLY COMPETITIVE REPORT'!D24</f>
        <v>KONEC JE TU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1</v>
      </c>
      <c r="H24" s="37">
        <f>'WEEKLY COMPETITIVE REPORT'!H24</f>
        <v>9</v>
      </c>
      <c r="I24" s="14">
        <f>'WEEKLY COMPETITIVE REPORT'!I24/Y4</f>
        <v>4308.595835557929</v>
      </c>
      <c r="J24" s="14">
        <f>'WEEKLY COMPETITIVE REPORT'!J24/Y4</f>
        <v>0</v>
      </c>
      <c r="K24" s="22">
        <f>'WEEKLY COMPETITIVE REPORT'!K24</f>
        <v>562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478.73287061754763</v>
      </c>
      <c r="O24" s="37">
        <f>'WEEKLY COMPETITIVE REPORT'!O24</f>
        <v>9</v>
      </c>
      <c r="P24" s="14">
        <f>'WEEKLY COMPETITIVE REPORT'!P24/Y4</f>
        <v>5109.450080085425</v>
      </c>
      <c r="Q24" s="14">
        <f>'WEEKLY COMPETITIVE REPORT'!Q24/Y4</f>
        <v>0</v>
      </c>
      <c r="R24" s="22">
        <f>'WEEKLY COMPETITIVE REPORT'!R24</f>
        <v>704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5540.57661505606</v>
      </c>
      <c r="V24" s="14">
        <f t="shared" si="4"/>
        <v>567.7166755650472</v>
      </c>
      <c r="W24" s="25">
        <f t="shared" si="5"/>
        <v>10650.026695141485</v>
      </c>
      <c r="X24" s="22">
        <f>'WEEKLY COMPETITIVE REPORT'!X24</f>
        <v>853</v>
      </c>
      <c r="Y24" s="56">
        <f>'WEEKLY COMPETITIVE REPORT'!Y24</f>
        <v>1557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DESPICABLE ME 2</v>
      </c>
      <c r="D25" s="4" t="str">
        <f>'WEEKLY COMPETITIVE REPORT'!D25</f>
        <v>JAZ BARABA 2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9</v>
      </c>
      <c r="H25" s="37">
        <f>'WEEKLY COMPETITIVE REPORT'!H25</f>
        <v>23</v>
      </c>
      <c r="I25" s="14">
        <f>'WEEKLY COMPETITIVE REPORT'!I25/Y4</f>
        <v>4297.917778964229</v>
      </c>
      <c r="J25" s="14">
        <f>'WEEKLY COMPETITIVE REPORT'!J25/Y4</f>
        <v>7680.192205018687</v>
      </c>
      <c r="K25" s="22">
        <f>'WEEKLY COMPETITIVE REPORT'!K25</f>
        <v>614</v>
      </c>
      <c r="L25" s="22">
        <f>'WEEKLY COMPETITIVE REPORT'!L25</f>
        <v>1080</v>
      </c>
      <c r="M25" s="64">
        <f>'WEEKLY COMPETITIVE REPORT'!M25</f>
        <v>-44.038929440389296</v>
      </c>
      <c r="N25" s="14">
        <f t="shared" si="3"/>
        <v>186.8659903897491</v>
      </c>
      <c r="O25" s="37">
        <f>'WEEKLY COMPETITIVE REPORT'!O25</f>
        <v>23</v>
      </c>
      <c r="P25" s="14">
        <f>'WEEKLY COMPETITIVE REPORT'!P25/Y4</f>
        <v>4774.426054458088</v>
      </c>
      <c r="Q25" s="14">
        <f>'WEEKLY COMPETITIVE REPORT'!Q25/Y4</f>
        <v>8529.097704217833</v>
      </c>
      <c r="R25" s="22">
        <f>'WEEKLY COMPETITIVE REPORT'!R25</f>
        <v>699</v>
      </c>
      <c r="S25" s="22">
        <f>'WEEKLY COMPETITIVE REPORT'!S25</f>
        <v>1224</v>
      </c>
      <c r="T25" s="64">
        <f>'WEEKLY COMPETITIVE REPORT'!T25</f>
        <v>-44.021909233176835</v>
      </c>
      <c r="U25" s="14">
        <f>'WEEKLY COMPETITIVE REPORT'!U25/Y4</f>
        <v>424025.6273358249</v>
      </c>
      <c r="V25" s="14">
        <f t="shared" si="4"/>
        <v>207.58374149817774</v>
      </c>
      <c r="W25" s="25">
        <f t="shared" si="5"/>
        <v>428800.05339028296</v>
      </c>
      <c r="X25" s="22">
        <f>'WEEKLY COMPETITIVE REPORT'!X25</f>
        <v>62392</v>
      </c>
      <c r="Y25" s="56">
        <f>'WEEKLY COMPETITIVE REPORT'!Y25</f>
        <v>63091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CHEFURS RAUS!</v>
      </c>
      <c r="D26" s="4" t="str">
        <f>'WEEKLY COMPETITIVE REPORT'!D26</f>
        <v>ČEFURJI RAUS!</v>
      </c>
      <c r="E26" s="4" t="str">
        <f>'WEEKLY COMPETITIVE REPORT'!E26</f>
        <v>IND</v>
      </c>
      <c r="F26" s="4" t="str">
        <f>'WEEKLY COMPETITIVE REPORT'!F26</f>
        <v>KZC</v>
      </c>
      <c r="G26" s="37">
        <f>'WEEKLY COMPETITIVE REPORT'!G26</f>
        <v>9</v>
      </c>
      <c r="H26" s="37">
        <f>'WEEKLY COMPETITIVE REPORT'!H26</f>
        <v>15</v>
      </c>
      <c r="I26" s="14">
        <f>'WEEKLY COMPETITIVE REPORT'!I26/Y4</f>
        <v>2442.605445808863</v>
      </c>
      <c r="J26" s="14">
        <f>'WEEKLY COMPETITIVE REPORT'!J26/Y4</f>
        <v>3332.888414308596</v>
      </c>
      <c r="K26" s="22">
        <f>'WEEKLY COMPETITIVE REPORT'!K26</f>
        <v>362</v>
      </c>
      <c r="L26" s="22">
        <f>'WEEKLY COMPETITIVE REPORT'!L26</f>
        <v>475</v>
      </c>
      <c r="M26" s="64">
        <f>'WEEKLY COMPETITIVE REPORT'!M26</f>
        <v>-26.71205446535842</v>
      </c>
      <c r="N26" s="14">
        <f t="shared" si="3"/>
        <v>162.8403630539242</v>
      </c>
      <c r="O26" s="37">
        <f>'WEEKLY COMPETITIVE REPORT'!O26</f>
        <v>15</v>
      </c>
      <c r="P26" s="14">
        <f>'WEEKLY COMPETITIVE REPORT'!P26/Y4</f>
        <v>4392.6855312333155</v>
      </c>
      <c r="Q26" s="14">
        <f>'WEEKLY COMPETITIVE REPORT'!Q26/Y4</f>
        <v>5046.716497597437</v>
      </c>
      <c r="R26" s="22">
        <f>'WEEKLY COMPETITIVE REPORT'!R26</f>
        <v>817</v>
      </c>
      <c r="S26" s="22">
        <f>'WEEKLY COMPETITIVE REPORT'!S26</f>
        <v>797</v>
      </c>
      <c r="T26" s="64">
        <f>'WEEKLY COMPETITIVE REPORT'!T26</f>
        <v>-12.959534514678666</v>
      </c>
      <c r="U26" s="14">
        <f>'WEEKLY COMPETITIVE REPORT'!U26/Y4</f>
        <v>339231.1799252536</v>
      </c>
      <c r="V26" s="14">
        <f t="shared" si="4"/>
        <v>292.845702082221</v>
      </c>
      <c r="W26" s="25">
        <f t="shared" si="5"/>
        <v>343623.86545648694</v>
      </c>
      <c r="X26" s="22">
        <f>'WEEKLY COMPETITIVE REPORT'!X26</f>
        <v>51471</v>
      </c>
      <c r="Y26" s="56">
        <f>'WEEKLY COMPETITIVE REPORT'!Y26</f>
        <v>52288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GRAVITY</v>
      </c>
      <c r="D27" s="4" t="str">
        <f>'WEEKLY COMPETITIVE REPORT'!D27</f>
        <v>GRAVITACIJA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7</v>
      </c>
      <c r="H27" s="37">
        <f>'WEEKLY COMPETITIVE REPORT'!H27</f>
        <v>17</v>
      </c>
      <c r="I27" s="14">
        <f>'WEEKLY COMPETITIVE REPORT'!I27/Y4</f>
        <v>2753.603844100374</v>
      </c>
      <c r="J27" s="14">
        <f>'WEEKLY COMPETITIVE REPORT'!J27/Y17</f>
        <v>1.2072113190324052</v>
      </c>
      <c r="K27" s="22">
        <f>'WEEKLY COMPETITIVE REPORT'!K27</f>
        <v>323</v>
      </c>
      <c r="L27" s="22">
        <f>'WEEKLY COMPETITIVE REPORT'!L27</f>
        <v>376</v>
      </c>
      <c r="M27" s="64">
        <f>'WEEKLY COMPETITIVE REPORT'!M27</f>
        <v>-22.003780718336486</v>
      </c>
      <c r="N27" s="14">
        <f t="shared" si="3"/>
        <v>161.9766967117867</v>
      </c>
      <c r="O27" s="37">
        <f>'WEEKLY COMPETITIVE REPORT'!O27</f>
        <v>17</v>
      </c>
      <c r="P27" s="14">
        <f>'WEEKLY COMPETITIVE REPORT'!P27/Y4</f>
        <v>4215.162840363054</v>
      </c>
      <c r="Q27" s="14">
        <f>'WEEKLY COMPETITIVE REPORT'!Q27/Y17</f>
        <v>1.9981743496120492</v>
      </c>
      <c r="R27" s="22">
        <f>'WEEKLY COMPETITIVE REPORT'!R27</f>
        <v>514</v>
      </c>
      <c r="S27" s="22">
        <f>'WEEKLY COMPETITIVE REPORT'!S27</f>
        <v>622</v>
      </c>
      <c r="T27" s="64">
        <f>'WEEKLY COMPETITIVE REPORT'!T27</f>
        <v>-27.86660575605299</v>
      </c>
      <c r="U27" s="14">
        <f>'WEEKLY COMPETITIVE REPORT'!U27/Y17</f>
        <v>57.52898219990872</v>
      </c>
      <c r="V27" s="14">
        <f t="shared" si="4"/>
        <v>247.95075531547377</v>
      </c>
      <c r="W27" s="25">
        <f t="shared" si="5"/>
        <v>4272.691822562962</v>
      </c>
      <c r="X27" s="22">
        <f>'WEEKLY COMPETITIVE REPORT'!X27</f>
        <v>20507</v>
      </c>
      <c r="Y27" s="56">
        <f>'WEEKLY COMPETITIVE REPORT'!Y27</f>
        <v>21021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FILTH</v>
      </c>
      <c r="D28" s="4" t="str">
        <f>'WEEKLY COMPETITIVE REPORT'!D28</f>
        <v>SVINJARIJA</v>
      </c>
      <c r="E28" s="4" t="str">
        <f>'WEEKLY COMPETITIVE REPORT'!E28</f>
        <v>IND</v>
      </c>
      <c r="F28" s="4" t="str">
        <f>'WEEKLY COMPETITIVE REPORT'!F28</f>
        <v>Karantanija</v>
      </c>
      <c r="G28" s="37">
        <f>'WEEKLY COMPETITIVE REPORT'!G28</f>
        <v>1</v>
      </c>
      <c r="H28" s="37">
        <f>'WEEKLY COMPETITIVE REPORT'!H28</f>
        <v>7</v>
      </c>
      <c r="I28" s="14">
        <f>'WEEKLY COMPETITIVE REPORT'!I28/Y4</f>
        <v>2549.386011745862</v>
      </c>
      <c r="J28" s="14">
        <f>'WEEKLY COMPETITIVE REPORT'!J28/Y17</f>
        <v>0</v>
      </c>
      <c r="K28" s="22">
        <f>'WEEKLY COMPETITIVE REPORT'!K28</f>
        <v>331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364.1980016779803</v>
      </c>
      <c r="O28" s="37">
        <f>'WEEKLY COMPETITIVE REPORT'!O28</f>
        <v>7</v>
      </c>
      <c r="P28" s="14">
        <f>'WEEKLY COMPETITIVE REPORT'!P28/Y4</f>
        <v>3780.032034169781</v>
      </c>
      <c r="Q28" s="14">
        <f>'WEEKLY COMPETITIVE REPORT'!Q28/Y17</f>
        <v>0</v>
      </c>
      <c r="R28" s="22">
        <f>'WEEKLY COMPETITIVE REPORT'!R28</f>
        <v>531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2.1729803742583296</v>
      </c>
      <c r="V28" s="14">
        <f t="shared" si="4"/>
        <v>540.0045763099687</v>
      </c>
      <c r="W28" s="25">
        <f t="shared" si="5"/>
        <v>3782.2050145440394</v>
      </c>
      <c r="X28" s="22">
        <f>'WEEKLY COMPETITIVE REPORT'!W29</f>
        <v>23775</v>
      </c>
      <c r="Y28" s="56">
        <f>'WEEKLY COMPETITIVE REPORT'!X29</f>
        <v>3842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BLUE JASMINE</v>
      </c>
      <c r="D29" s="4" t="str">
        <f>'WEEKLY COMPETITIVE REPORT'!D29</f>
        <v>OTOŽNA JASMINE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1</v>
      </c>
      <c r="I29" s="14">
        <f>'WEEKLY COMPETITIVE REPORT'!I29/Y4</f>
        <v>2151.628403630539</v>
      </c>
      <c r="J29" s="14">
        <f>'WEEKLY COMPETITIVE REPORT'!J29/Y17</f>
        <v>1.354632587859425</v>
      </c>
      <c r="K29" s="22">
        <f>'WEEKLY COMPETITIVE REPORT'!K29</f>
        <v>278</v>
      </c>
      <c r="L29" s="22">
        <f>'WEEKLY COMPETITIVE REPORT'!L29</f>
        <v>513</v>
      </c>
      <c r="M29" s="64">
        <f>'WEEKLY COMPETITIVE REPORT'!M29</f>
        <v>-45.68733153638814</v>
      </c>
      <c r="N29" s="14">
        <f t="shared" si="3"/>
        <v>2151.628403630539</v>
      </c>
      <c r="O29" s="37">
        <f>'WEEKLY COMPETITIVE REPORT'!O29</f>
        <v>1</v>
      </c>
      <c r="P29" s="14">
        <f>'WEEKLY COMPETITIVE REPORT'!P29/Y4</f>
        <v>3240.790176187934</v>
      </c>
      <c r="Q29" s="14">
        <f>'WEEKLY COMPETITIVE REPORT'!Q29/Y17</f>
        <v>2.0305796439981743</v>
      </c>
      <c r="R29" s="22">
        <f>'WEEKLY COMPETITIVE REPORT'!R29</f>
        <v>435</v>
      </c>
      <c r="S29" s="22">
        <f>'WEEKLY COMPETITIVE REPORT'!S29</f>
        <v>791</v>
      </c>
      <c r="T29" s="64">
        <f>'WEEKLY COMPETITIVE REPORT'!T29</f>
        <v>-45.425938413126545</v>
      </c>
      <c r="U29" s="14" t="e">
        <f>'WEEKLY COMPETITIVE REPORT'!#REF!/Y4</f>
        <v>#REF!</v>
      </c>
      <c r="V29" s="14">
        <f t="shared" si="4"/>
        <v>3240.790176187934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4277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CAPTAIN PHILLIPS</v>
      </c>
      <c r="D30" s="4" t="str">
        <f>'WEEKLY COMPETITIVE REPORT'!D30</f>
        <v>KAPITAN PHILIPS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6</v>
      </c>
      <c r="H30" s="37">
        <f>'WEEKLY COMPETITIVE REPORT'!H30</f>
        <v>10</v>
      </c>
      <c r="I30" s="14">
        <f>'WEEKLY COMPETITIVE REPORT'!I30/Y4</f>
        <v>847.5707421249333</v>
      </c>
      <c r="J30" s="14">
        <f>'WEEKLY COMPETITIVE REPORT'!J30/Y17</f>
        <v>0.7549064354176175</v>
      </c>
      <c r="K30" s="22">
        <f>'WEEKLY COMPETITIVE REPORT'!K30</f>
        <v>109</v>
      </c>
      <c r="L30" s="22">
        <f>'WEEKLY COMPETITIVE REPORT'!L30</f>
        <v>288</v>
      </c>
      <c r="M30" s="64">
        <f>'WEEKLY COMPETITIVE REPORT'!M30</f>
        <v>-61.60822249093108</v>
      </c>
      <c r="N30" s="14">
        <f t="shared" si="3"/>
        <v>84.75707421249334</v>
      </c>
      <c r="O30" s="37">
        <f>'WEEKLY COMPETITIVE REPORT'!O30</f>
        <v>10</v>
      </c>
      <c r="P30" s="14">
        <f>'WEEKLY COMPETITIVE REPORT'!P30/Y4</f>
        <v>1332.0875600640684</v>
      </c>
      <c r="Q30" s="14">
        <f>'WEEKLY COMPETITIVE REPORT'!Q30/Y17</f>
        <v>0.9739844819717024</v>
      </c>
      <c r="R30" s="22">
        <f>'WEEKLY COMPETITIVE REPORT'!R30</f>
        <v>183</v>
      </c>
      <c r="S30" s="22">
        <f>'WEEKLY COMPETITIVE REPORT'!S30</f>
        <v>377</v>
      </c>
      <c r="T30" s="64">
        <f>'WEEKLY COMPETITIVE REPORT'!T30</f>
        <v>-53.23336457357076</v>
      </c>
      <c r="U30" s="14">
        <f>'WEEKLY COMPETITIVE REPORT'!U30/Y4</f>
        <v>53509.076348104645</v>
      </c>
      <c r="V30" s="14">
        <f t="shared" si="4"/>
        <v>133.20875600640684</v>
      </c>
      <c r="W30" s="25">
        <f t="shared" si="5"/>
        <v>54841.16390816872</v>
      </c>
      <c r="X30" s="22">
        <f>'WEEKLY COMPETITIVE REPORT'!X30</f>
        <v>7592</v>
      </c>
      <c r="Y30" s="56">
        <f>'WEEKLY COMPETITIVE REPORT'!Y30</f>
        <v>7775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ENDERS GAME</v>
      </c>
      <c r="D31" s="4" t="str">
        <f>'WEEKLY COMPETITIVE REPORT'!D31</f>
        <v>ENDERJEVA IGRA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3</v>
      </c>
      <c r="H31" s="37">
        <f>'WEEKLY COMPETITIVE REPORT'!H31</f>
        <v>7</v>
      </c>
      <c r="I31" s="14">
        <f>'WEEKLY COMPETITIVE REPORT'!I31/Y4</f>
        <v>1065.1361452215697</v>
      </c>
      <c r="J31" s="14">
        <f>'WEEKLY COMPETITIVE REPORT'!J31/Y17</f>
        <v>1.105887722501141</v>
      </c>
      <c r="K31" s="22">
        <f>'WEEKLY COMPETITIVE REPORT'!K31</f>
        <v>157</v>
      </c>
      <c r="L31" s="22">
        <f>'WEEKLY COMPETITIVE REPORT'!L31</f>
        <v>427</v>
      </c>
      <c r="M31" s="64">
        <f>'WEEKLY COMPETITIVE REPORT'!M31</f>
        <v>-67.06562113082956</v>
      </c>
      <c r="N31" s="14">
        <f t="shared" si="3"/>
        <v>152.16230646022424</v>
      </c>
      <c r="O31" s="37">
        <f>'WEEKLY COMPETITIVE REPORT'!O31</f>
        <v>7</v>
      </c>
      <c r="P31" s="14">
        <f>'WEEKLY COMPETITIVE REPORT'!P31/Y4</f>
        <v>1298.718633208756</v>
      </c>
      <c r="Q31" s="14">
        <f>'WEEKLY COMPETITIVE REPORT'!Q31/Y17</f>
        <v>1.5349155636695573</v>
      </c>
      <c r="R31" s="22">
        <f>'WEEKLY COMPETITIVE REPORT'!R31</f>
        <v>191</v>
      </c>
      <c r="S31" s="22">
        <f>'WEEKLY COMPETITIVE REPORT'!S31</f>
        <v>626</v>
      </c>
      <c r="T31" s="64">
        <f>'WEEKLY COMPETITIVE REPORT'!T31</f>
        <v>-71.06749925661612</v>
      </c>
      <c r="U31" s="14">
        <f>'WEEKLY COMPETITIVE REPORT'!U31/Y4</f>
        <v>13419.647624132409</v>
      </c>
      <c r="V31" s="14">
        <f t="shared" si="4"/>
        <v>185.53123331553658</v>
      </c>
      <c r="W31" s="25">
        <f t="shared" si="5"/>
        <v>14718.366257341166</v>
      </c>
      <c r="X31" s="22">
        <f>'WEEKLY COMPETITIVE REPORT'!X31</f>
        <v>1892</v>
      </c>
      <c r="Y31" s="56">
        <f>'WEEKLY COMPETITIVE REPORT'!Y31</f>
        <v>2083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KHUMBA</v>
      </c>
      <c r="D32" s="4" t="str">
        <f>'WEEKLY COMPETITIVE REPORT'!D32</f>
        <v>KHUMBA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6</v>
      </c>
      <c r="H32" s="37">
        <f>'WEEKLY COMPETITIVE REPORT'!H32</f>
        <v>8</v>
      </c>
      <c r="I32" s="14">
        <f>'WEEKLY COMPETITIVE REPORT'!I32/Y4</f>
        <v>943.6732514682328</v>
      </c>
      <c r="J32" s="14">
        <f>'WEEKLY COMPETITIVE REPORT'!J32/Y17</f>
        <v>0.8991328160657234</v>
      </c>
      <c r="K32" s="22">
        <f>'WEEKLY COMPETITIVE REPORT'!K32</f>
        <v>135</v>
      </c>
      <c r="L32" s="22">
        <f>'WEEKLY COMPETITIVE REPORT'!L32</f>
        <v>379</v>
      </c>
      <c r="M32" s="64">
        <f>'WEEKLY COMPETITIVE REPORT'!M32</f>
        <v>-64.11167512690355</v>
      </c>
      <c r="N32" s="14">
        <f t="shared" si="3"/>
        <v>117.9591564335291</v>
      </c>
      <c r="O32" s="37">
        <f>'WEEKLY COMPETITIVE REPORT'!O32</f>
        <v>8</v>
      </c>
      <c r="P32" s="14">
        <f>'WEEKLY COMPETITIVE REPORT'!P32/Y4</f>
        <v>943.6732514682328</v>
      </c>
      <c r="Q32" s="14">
        <f>'WEEKLY COMPETITIVE REPORT'!Q32/Y17</f>
        <v>0.9589228662711091</v>
      </c>
      <c r="R32" s="22">
        <f>'WEEKLY COMPETITIVE REPORT'!R32</f>
        <v>135</v>
      </c>
      <c r="S32" s="22">
        <f>'WEEKLY COMPETITIVE REPORT'!S32</f>
        <v>411</v>
      </c>
      <c r="T32" s="64">
        <f>'WEEKLY COMPETITIVE REPORT'!T32</f>
        <v>-66.3493574488339</v>
      </c>
      <c r="U32" s="14">
        <f>'WEEKLY COMPETITIVE REPORT'!U32/Y4</f>
        <v>83583.82274426054</v>
      </c>
      <c r="V32" s="14">
        <f t="shared" si="4"/>
        <v>117.9591564335291</v>
      </c>
      <c r="W32" s="25">
        <f t="shared" si="5"/>
        <v>84527.49599572878</v>
      </c>
      <c r="X32" s="22">
        <f>'WEEKLY COMPETITIVE REPORT'!X32</f>
        <v>11951</v>
      </c>
      <c r="Y32" s="56">
        <f>'WEEKLY COMPETITIVE REPORT'!Y32</f>
        <v>12086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PLANES 3D</v>
      </c>
      <c r="D33" s="4" t="str">
        <f>'WEEKLY COMPETITIVE REPORT'!D33</f>
        <v>AVIONI 3D</v>
      </c>
      <c r="E33" s="4" t="str">
        <f>'WEEKLY COMPETITIVE REPORT'!E33</f>
        <v>BVI</v>
      </c>
      <c r="F33" s="4" t="str">
        <f>'WEEKLY COMPETITIVE REPORT'!F33</f>
        <v>CENEX</v>
      </c>
      <c r="G33" s="37">
        <f>'WEEKLY COMPETITIVE REPORT'!G33</f>
        <v>11</v>
      </c>
      <c r="H33" s="37">
        <f>'WEEKLY COMPETITIVE REPORT'!H33</f>
        <v>21</v>
      </c>
      <c r="I33" s="14">
        <f>'WEEKLY COMPETITIVE REPORT'!I33/Y4</f>
        <v>702.0822210357716</v>
      </c>
      <c r="J33" s="14">
        <f>'WEEKLY COMPETITIVE REPORT'!J33/Y17</f>
        <v>0.5326335006846189</v>
      </c>
      <c r="K33" s="22">
        <f>'WEEKLY COMPETITIVE REPORT'!K33</f>
        <v>106</v>
      </c>
      <c r="L33" s="22">
        <f>'WEEKLY COMPETITIVE REPORT'!L33</f>
        <v>222</v>
      </c>
      <c r="M33" s="64">
        <f>'WEEKLY COMPETITIVE REPORT'!M33</f>
        <v>-54.927163667523565</v>
      </c>
      <c r="N33" s="14">
        <f t="shared" si="3"/>
        <v>33.43248671598912</v>
      </c>
      <c r="O33" s="37">
        <f>'WEEKLY COMPETITIVE REPORT'!O33</f>
        <v>21</v>
      </c>
      <c r="P33" s="14">
        <f>'WEEKLY COMPETITIVE REPORT'!P33/Y4</f>
        <v>923.6518953550454</v>
      </c>
      <c r="Q33" s="14">
        <f>'WEEKLY COMPETITIVE REPORT'!Q33/Y17</f>
        <v>0.5883158375171155</v>
      </c>
      <c r="R33" s="22">
        <f>'WEEKLY COMPETITIVE REPORT'!R33</f>
        <v>149</v>
      </c>
      <c r="S33" s="22">
        <f>'WEEKLY COMPETITIVE REPORT'!S33</f>
        <v>254</v>
      </c>
      <c r="T33" s="64">
        <f>'WEEKLY COMPETITIVE REPORT'!T33</f>
        <v>-46.31497284716835</v>
      </c>
      <c r="U33" s="14">
        <f>'WEEKLY COMPETITIVE REPORT'!U33/Y4</f>
        <v>143768.01922050188</v>
      </c>
      <c r="V33" s="14">
        <f t="shared" si="4"/>
        <v>43.9834235883355</v>
      </c>
      <c r="W33" s="25">
        <f t="shared" si="5"/>
        <v>144691.67111585694</v>
      </c>
      <c r="X33" s="22">
        <f>'WEEKLY COMPETITIVE REPORT'!X33</f>
        <v>22164</v>
      </c>
      <c r="Y33" s="56">
        <f>'WEEKLY COMPETITIVE REPORT'!Y33</f>
        <v>22313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230</v>
      </c>
      <c r="I34" s="32">
        <f>SUM(I14:I33)</f>
        <v>186472.23705285642</v>
      </c>
      <c r="J34" s="31">
        <f>SUM(J14:J33)</f>
        <v>271012.26123833784</v>
      </c>
      <c r="K34" s="31">
        <f>SUM(K14:K33)</f>
        <v>25906</v>
      </c>
      <c r="L34" s="31">
        <f>SUM(L14:L33)</f>
        <v>40321</v>
      </c>
      <c r="M34" s="64">
        <f>'WEEKLY COMPETITIVE REPORT'!M34</f>
        <v>-40.02532841074955</v>
      </c>
      <c r="N34" s="32">
        <f>I34/H34</f>
        <v>810.7488567515496</v>
      </c>
      <c r="O34" s="40">
        <f>'WEEKLY COMPETITIVE REPORT'!O34</f>
        <v>230</v>
      </c>
      <c r="P34" s="31">
        <f>SUM(P14:P33)</f>
        <v>243186.0651361452</v>
      </c>
      <c r="Q34" s="31">
        <f>SUM(Q14:Q33)</f>
        <v>343138.09023177135</v>
      </c>
      <c r="R34" s="31">
        <f>SUM(R14:R33)</f>
        <v>36307</v>
      </c>
      <c r="S34" s="31">
        <f>SUM(S14:S33)</f>
        <v>53494</v>
      </c>
      <c r="T34" s="65">
        <f>P34/Q34-100%</f>
        <v>-0.2912880497414727</v>
      </c>
      <c r="U34" s="31" t="e">
        <f>SUM(U14:U33)</f>
        <v>#REF!</v>
      </c>
      <c r="V34" s="32">
        <f>P34/O34</f>
        <v>1057.33071798324</v>
      </c>
      <c r="W34" s="31" t="e">
        <f>SUM(W14:W33)</f>
        <v>#REF!</v>
      </c>
      <c r="X34" s="31" t="e">
        <f>SUM(X14:X33)</f>
        <v>#REF!</v>
      </c>
      <c r="Y34" s="35">
        <f>SUM(Y14:Y33)</f>
        <v>424604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2013-12-05T12:25:37Z</dcterms:modified>
  <cp:category/>
  <cp:version/>
  <cp:contentType/>
  <cp:contentStatus/>
</cp:coreProperties>
</file>