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725" windowWidth="24765" windowHeight="1020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<sst xmlns="http://schemas.openxmlformats.org/spreadsheetml/2006/main" count="267" uniqueCount="98">
  <si>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</si>
  <si>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</si>
  <si>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</si>
  <si>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</si>
  <si>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</si>
  <si>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</si>
  <si>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</si>
  <si>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</si>
  <si>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</si>
  <si>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</si>
  <si>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</si>
  <si>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</si>
  <si>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</si>
  <si>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</si>
  <si>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</si>
  <si>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</si>
  <si>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</si>
  <si>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</si>
  <si>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</si>
  <si>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</si>
  <si>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</si>
  <si>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</si>
  <si>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</si>
  <si>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</si>
  <si>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</si>
  <si>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</si>
  <si>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</si>
  <si>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</si>
  <si>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</si>
  <si>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</si>
  <si>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</si>
  <si>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</si>
  <si>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</si>
  <si>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</si>
  <si>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</si>
  <si>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</si>
  <si>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</si>
  <si>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</si>
  <si>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</si>
  <si>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</si>
  <si>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</si>
  <si>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</si>
  <si>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</si>
  <si>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</si>
  <si>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</si>
  <si>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</si>
  <si>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</si>
  <si>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</si>
  <si>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DOMEST</t>
  </si>
  <si>
    <t>FIVIA</t>
  </si>
  <si>
    <t>WB</t>
  </si>
  <si>
    <t>CLASS ENEMY</t>
  </si>
  <si>
    <t>RAZREDNI SOVRAŽNIK</t>
  </si>
  <si>
    <t>BVI</t>
  </si>
  <si>
    <t>CENEX</t>
  </si>
  <si>
    <t>ČEFURJI RAUS!</t>
  </si>
  <si>
    <t>KZC</t>
  </si>
  <si>
    <t>CHEFURS RAUS!</t>
  </si>
  <si>
    <t>BLUE JASMINE</t>
  </si>
  <si>
    <t>OTOŽNA JASMINE</t>
  </si>
  <si>
    <t>BAD GRANDPA</t>
  </si>
  <si>
    <t>NESRAMNI DEDI</t>
  </si>
  <si>
    <t>PAR</t>
  </si>
  <si>
    <t>THOR: THE DARK WORLD 3D</t>
  </si>
  <si>
    <t>THOR: SVET TEME 3D</t>
  </si>
  <si>
    <t>GREMO MI PO SVOJE 2</t>
  </si>
  <si>
    <t>LAST VEGAS</t>
  </si>
  <si>
    <t>LEGENDE V VEGASU</t>
  </si>
  <si>
    <t>COUNSELOR</t>
  </si>
  <si>
    <t>SVETOVALEC</t>
  </si>
  <si>
    <t>NIKO 2</t>
  </si>
  <si>
    <t>JELENČEK NIKO 2</t>
  </si>
  <si>
    <t>HUNGER GAMES: CATCHING FIRE</t>
  </si>
  <si>
    <t>IGRE LAKOTE: KRUTO MAŠČEVANJE</t>
  </si>
  <si>
    <t>DELIVERY MAN</t>
  </si>
  <si>
    <t>DOSTAVLJALEC</t>
  </si>
  <si>
    <t>THANKS FOR SHARING</t>
  </si>
  <si>
    <t>ODVISNIKI OD SEKSA</t>
  </si>
  <si>
    <t>FROZEN 3D</t>
  </si>
  <si>
    <t>LEDENO KRALJESTVO 3D</t>
  </si>
  <si>
    <t>PHILOMENA</t>
  </si>
  <si>
    <t>LE JOUR DES CORNEILLES</t>
  </si>
  <si>
    <t>KO LETIJO VRANE</t>
  </si>
  <si>
    <t>INSIDE LLEWYN DAVIS</t>
  </si>
  <si>
    <t>LLEWYN DAVIS</t>
  </si>
  <si>
    <t>HOBBIT: DESOLATION OF SMAUG</t>
  </si>
  <si>
    <t>HOBIT: SMAUGOVA PUŠČA</t>
  </si>
  <si>
    <t>19 - Dec</t>
  </si>
  <si>
    <t>25 - Dec</t>
  </si>
  <si>
    <t>20 - Dec</t>
  </si>
  <si>
    <t>22 - Dec</t>
  </si>
  <si>
    <t>New</t>
  </si>
  <si>
    <t>SPACE PIRATE CAPTAIN HARLOCK</t>
  </si>
  <si>
    <t>VESOLJSKI PIRAT KAPITAN HARLOCK</t>
  </si>
  <si>
    <t>ALL IS LOST</t>
  </si>
  <si>
    <t>VSE JE IZGUBLJENO</t>
  </si>
  <si>
    <t>JUSTIN AND THE KNIGHTS OF VALOUR</t>
  </si>
  <si>
    <t>JURIJ IN POGUMNI VITEZI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</si>
</sst>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20" fontId="5" fillId="0" borderId="12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D25" sqref="D25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2" t="s">
        <v>1</v>
      </c>
      <c r="D4" s="93"/>
      <c r="E4" s="8"/>
      <c r="F4" s="8"/>
      <c r="G4" s="19" t="s">
        <v>2</v>
      </c>
      <c r="H4" s="20"/>
      <c r="I4" s="20"/>
      <c r="J4" s="20"/>
      <c r="K4" s="78" t="s">
        <v>89</v>
      </c>
      <c r="L4" s="20"/>
      <c r="M4" s="79" t="s">
        <v>90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0.7492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87</v>
      </c>
      <c r="L5" s="7"/>
      <c r="M5" s="80" t="s">
        <v>88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51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41638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85</v>
      </c>
      <c r="D14" s="4" t="s">
        <v>86</v>
      </c>
      <c r="E14" s="15" t="s">
        <v>50</v>
      </c>
      <c r="F14" s="15" t="s">
        <v>42</v>
      </c>
      <c r="G14" s="37">
        <v>2</v>
      </c>
      <c r="H14" s="37">
        <v>26</v>
      </c>
      <c r="I14" s="14">
        <v>75379</v>
      </c>
      <c r="J14" s="14">
        <v>110358</v>
      </c>
      <c r="K14" s="14">
        <v>11349</v>
      </c>
      <c r="L14" s="14">
        <v>17802</v>
      </c>
      <c r="M14" s="64">
        <f>(I14/J14*100)-100</f>
        <v>-31.69593504775368</v>
      </c>
      <c r="N14" s="14">
        <f>I14/H14</f>
        <v>2899.1923076923076</v>
      </c>
      <c r="O14" s="38">
        <v>26</v>
      </c>
      <c r="P14" s="14">
        <v>127577</v>
      </c>
      <c r="Q14" s="14">
        <v>174162</v>
      </c>
      <c r="R14" s="14">
        <v>20166</v>
      </c>
      <c r="S14" s="14">
        <v>29418</v>
      </c>
      <c r="T14" s="64">
        <f>(P14/Q14*100)-100</f>
        <v>-26.74808511615622</v>
      </c>
      <c r="U14" s="74">
        <v>182257</v>
      </c>
      <c r="V14" s="14">
        <f>P14/O14</f>
        <v>4906.807692307692</v>
      </c>
      <c r="W14" s="74">
        <f>SUM(U14,P14)</f>
        <v>309834</v>
      </c>
      <c r="X14" s="74">
        <v>29746</v>
      </c>
      <c r="Y14" s="75">
        <f>SUM(X14,R14)</f>
        <v>49912</v>
      </c>
    </row>
    <row r="15" spans="1:25" ht="12.75">
      <c r="A15" s="72">
        <v>2</v>
      </c>
      <c r="B15" s="72">
        <v>2</v>
      </c>
      <c r="C15" s="89" t="s">
        <v>78</v>
      </c>
      <c r="D15" s="89" t="s">
        <v>79</v>
      </c>
      <c r="E15" s="15" t="s">
        <v>53</v>
      </c>
      <c r="F15" s="15" t="s">
        <v>54</v>
      </c>
      <c r="G15" s="37">
        <v>3</v>
      </c>
      <c r="H15" s="37">
        <v>22</v>
      </c>
      <c r="I15" s="14">
        <v>28316</v>
      </c>
      <c r="J15" s="14">
        <v>35285</v>
      </c>
      <c r="K15" s="14">
        <v>5638</v>
      </c>
      <c r="L15" s="14">
        <v>6662</v>
      </c>
      <c r="M15" s="64">
        <f>(I15/J15*100)-100</f>
        <v>-19.750602238911725</v>
      </c>
      <c r="N15" s="14">
        <f>I15/H15</f>
        <v>1287.090909090909</v>
      </c>
      <c r="O15" s="73">
        <v>22</v>
      </c>
      <c r="P15" s="14">
        <v>48713</v>
      </c>
      <c r="Q15" s="14">
        <v>43401</v>
      </c>
      <c r="R15" s="14">
        <v>10326</v>
      </c>
      <c r="S15" s="14">
        <v>8542</v>
      </c>
      <c r="T15" s="64">
        <f>(P15/Q15*100)-100</f>
        <v>12.2393493237483</v>
      </c>
      <c r="U15" s="74">
        <v>86886</v>
      </c>
      <c r="V15" s="14">
        <f>P15/O15</f>
        <v>2214.2272727272725</v>
      </c>
      <c r="W15" s="74">
        <f>SUM(U15,P15)</f>
        <v>135599</v>
      </c>
      <c r="X15" s="74">
        <v>17284</v>
      </c>
      <c r="Y15" s="75">
        <f>SUM(X15,R15)</f>
        <v>27610</v>
      </c>
    </row>
    <row r="16" spans="1:25" ht="12.75">
      <c r="A16" s="72">
        <v>3</v>
      </c>
      <c r="B16" s="72">
        <v>4</v>
      </c>
      <c r="C16" s="4" t="s">
        <v>65</v>
      </c>
      <c r="D16" s="4" t="s">
        <v>65</v>
      </c>
      <c r="E16" s="15" t="s">
        <v>46</v>
      </c>
      <c r="F16" s="15" t="s">
        <v>47</v>
      </c>
      <c r="G16" s="37">
        <v>7</v>
      </c>
      <c r="H16" s="37">
        <v>24</v>
      </c>
      <c r="I16" s="24">
        <v>11981</v>
      </c>
      <c r="J16" s="24">
        <v>16213</v>
      </c>
      <c r="K16" s="91">
        <v>3178</v>
      </c>
      <c r="L16" s="91">
        <v>3722</v>
      </c>
      <c r="M16" s="64">
        <f>(I16/J16*100)-100</f>
        <v>-26.102510331215683</v>
      </c>
      <c r="N16" s="14">
        <f>I16/H16</f>
        <v>499.2083333333333</v>
      </c>
      <c r="O16" s="37">
        <v>24</v>
      </c>
      <c r="P16" s="22">
        <v>31307</v>
      </c>
      <c r="Q16" s="22">
        <v>19453</v>
      </c>
      <c r="R16" s="22">
        <v>8699</v>
      </c>
      <c r="S16" s="22">
        <v>4745</v>
      </c>
      <c r="T16" s="64">
        <f>(P16/Q16*100)-100</f>
        <v>60.93661646018609</v>
      </c>
      <c r="U16" s="74">
        <v>461084</v>
      </c>
      <c r="V16" s="14">
        <f>P16/O16</f>
        <v>1304.4583333333333</v>
      </c>
      <c r="W16" s="74">
        <f>SUM(U16,P16)</f>
        <v>492391</v>
      </c>
      <c r="X16" s="74">
        <v>99155</v>
      </c>
      <c r="Y16" s="75">
        <f>SUM(X16,R16)</f>
        <v>107854</v>
      </c>
    </row>
    <row r="17" spans="1:25" ht="12.75">
      <c r="A17" s="72">
        <v>4</v>
      </c>
      <c r="B17" s="72">
        <v>3</v>
      </c>
      <c r="C17" s="4" t="s">
        <v>70</v>
      </c>
      <c r="D17" s="4" t="s">
        <v>71</v>
      </c>
      <c r="E17" s="15" t="s">
        <v>46</v>
      </c>
      <c r="F17" s="15" t="s">
        <v>36</v>
      </c>
      <c r="G17" s="37">
        <v>5</v>
      </c>
      <c r="H17" s="37">
        <v>10</v>
      </c>
      <c r="I17" s="24">
        <v>12583</v>
      </c>
      <c r="J17" s="24">
        <v>18665</v>
      </c>
      <c r="K17" s="24">
        <v>2558</v>
      </c>
      <c r="L17" s="24">
        <v>3785</v>
      </c>
      <c r="M17" s="64">
        <f>(I17/J17*100)-100</f>
        <v>-32.58505223680686</v>
      </c>
      <c r="N17" s="14">
        <f>I17/H17</f>
        <v>1258.3</v>
      </c>
      <c r="O17" s="37">
        <v>10</v>
      </c>
      <c r="P17" s="14">
        <v>26786</v>
      </c>
      <c r="Q17" s="14">
        <v>23200</v>
      </c>
      <c r="R17" s="14">
        <v>6053</v>
      </c>
      <c r="S17" s="14">
        <v>5022</v>
      </c>
      <c r="T17" s="64">
        <f>(P17/Q17*100)-100</f>
        <v>15.456896551724128</v>
      </c>
      <c r="U17" s="74">
        <v>135331</v>
      </c>
      <c r="V17" s="24">
        <f>P17/O17</f>
        <v>2678.6</v>
      </c>
      <c r="W17" s="74">
        <f>SUM(U17,P17)</f>
        <v>162117</v>
      </c>
      <c r="X17" s="74">
        <v>27745</v>
      </c>
      <c r="Y17" s="75">
        <f>SUM(X17,R17)</f>
        <v>33798</v>
      </c>
    </row>
    <row r="18" spans="1:25" ht="13.5" customHeight="1">
      <c r="A18" s="72">
        <v>5</v>
      </c>
      <c r="B18" s="72">
        <v>5</v>
      </c>
      <c r="C18" s="4" t="s">
        <v>72</v>
      </c>
      <c r="D18" s="4" t="s">
        <v>73</v>
      </c>
      <c r="E18" s="15" t="s">
        <v>46</v>
      </c>
      <c r="F18" s="15" t="s">
        <v>42</v>
      </c>
      <c r="G18" s="37">
        <v>5</v>
      </c>
      <c r="H18" s="37">
        <v>10</v>
      </c>
      <c r="I18" s="22">
        <v>8208</v>
      </c>
      <c r="J18" s="22">
        <v>9415</v>
      </c>
      <c r="K18" s="96">
        <v>1401</v>
      </c>
      <c r="L18" s="96">
        <v>1588</v>
      </c>
      <c r="M18" s="64">
        <f>(I18/J18*100)-100</f>
        <v>-12.81996813595326</v>
      </c>
      <c r="N18" s="14">
        <f>I18/H18</f>
        <v>820.8</v>
      </c>
      <c r="O18" s="73">
        <v>10</v>
      </c>
      <c r="P18" s="22">
        <v>15036</v>
      </c>
      <c r="Q18" s="22">
        <v>13715</v>
      </c>
      <c r="R18" s="22">
        <v>2707</v>
      </c>
      <c r="S18" s="22">
        <v>2485</v>
      </c>
      <c r="T18" s="64">
        <f>(P18/Q18*100)-100</f>
        <v>9.631790010936925</v>
      </c>
      <c r="U18" s="74">
        <v>137591</v>
      </c>
      <c r="V18" s="24">
        <f>P18/O18</f>
        <v>1503.6</v>
      </c>
      <c r="W18" s="74">
        <f>SUM(U18,P18)</f>
        <v>152627</v>
      </c>
      <c r="X18" s="74">
        <v>25439</v>
      </c>
      <c r="Y18" s="75">
        <f>SUM(X18,R18)</f>
        <v>28146</v>
      </c>
    </row>
    <row r="19" spans="1:25" ht="12.75">
      <c r="A19" s="72">
        <v>6</v>
      </c>
      <c r="B19" s="72">
        <v>6</v>
      </c>
      <c r="C19" s="4" t="s">
        <v>66</v>
      </c>
      <c r="D19" s="4" t="s">
        <v>67</v>
      </c>
      <c r="E19" s="15" t="s">
        <v>46</v>
      </c>
      <c r="F19" s="15" t="s">
        <v>42</v>
      </c>
      <c r="G19" s="37">
        <v>7</v>
      </c>
      <c r="H19" s="37">
        <v>8</v>
      </c>
      <c r="I19" s="24">
        <v>5162</v>
      </c>
      <c r="J19" s="24">
        <v>5395</v>
      </c>
      <c r="K19" s="22">
        <v>885</v>
      </c>
      <c r="L19" s="22">
        <v>939</v>
      </c>
      <c r="M19" s="64">
        <f>(I19/J19*100)-100</f>
        <v>-4.31881371640408</v>
      </c>
      <c r="N19" s="14">
        <f>I19/H19</f>
        <v>645.25</v>
      </c>
      <c r="O19" s="37">
        <v>8</v>
      </c>
      <c r="P19" s="22">
        <v>10337</v>
      </c>
      <c r="Q19" s="22">
        <v>7036</v>
      </c>
      <c r="R19" s="22">
        <v>2008</v>
      </c>
      <c r="S19" s="22">
        <v>1293</v>
      </c>
      <c r="T19" s="64">
        <f>(P19/Q19*100)-100</f>
        <v>46.91586128482092</v>
      </c>
      <c r="U19" s="74">
        <v>86184</v>
      </c>
      <c r="V19" s="14">
        <f>P19/O19</f>
        <v>1292.125</v>
      </c>
      <c r="W19" s="74">
        <f>SUM(U19,P19)</f>
        <v>96521</v>
      </c>
      <c r="X19" s="74">
        <v>16065</v>
      </c>
      <c r="Y19" s="75">
        <f>SUM(X19,R19)</f>
        <v>18073</v>
      </c>
    </row>
    <row r="20" spans="1:25" ht="12.75">
      <c r="A20" s="72">
        <v>7</v>
      </c>
      <c r="B20" s="72">
        <v>12</v>
      </c>
      <c r="C20" s="4" t="s">
        <v>51</v>
      </c>
      <c r="D20" s="4" t="s">
        <v>52</v>
      </c>
      <c r="E20" s="15" t="s">
        <v>48</v>
      </c>
      <c r="F20" s="15" t="s">
        <v>49</v>
      </c>
      <c r="G20" s="37">
        <v>15</v>
      </c>
      <c r="H20" s="37">
        <v>11</v>
      </c>
      <c r="I20" s="24">
        <v>2594</v>
      </c>
      <c r="J20" s="24">
        <v>456</v>
      </c>
      <c r="K20" s="14">
        <v>798</v>
      </c>
      <c r="L20" s="14">
        <v>81</v>
      </c>
      <c r="M20" s="64">
        <f>(I20/J20*100)-100</f>
        <v>468.859649122807</v>
      </c>
      <c r="N20" s="14">
        <f>I20/H20</f>
        <v>235.8181818181818</v>
      </c>
      <c r="O20" s="38">
        <v>11</v>
      </c>
      <c r="P20" s="14">
        <v>8685</v>
      </c>
      <c r="Q20" s="14">
        <v>2182</v>
      </c>
      <c r="R20" s="14">
        <v>2659</v>
      </c>
      <c r="S20" s="14">
        <v>652</v>
      </c>
      <c r="T20" s="64">
        <f>(P20/Q20*100)-100</f>
        <v>298.0293308890926</v>
      </c>
      <c r="U20" s="74">
        <v>135247</v>
      </c>
      <c r="V20" s="14">
        <f>P20/O20</f>
        <v>789.5454545454545</v>
      </c>
      <c r="W20" s="74">
        <f>SUM(U20,P20)</f>
        <v>143932</v>
      </c>
      <c r="X20" s="74">
        <v>33066</v>
      </c>
      <c r="Y20" s="75">
        <f>SUM(X20,R20)</f>
        <v>35725</v>
      </c>
    </row>
    <row r="21" spans="1:25" ht="12.75">
      <c r="A21" s="72">
        <v>8</v>
      </c>
      <c r="B21" s="72">
        <v>8</v>
      </c>
      <c r="C21" s="4" t="s">
        <v>74</v>
      </c>
      <c r="D21" s="4" t="s">
        <v>75</v>
      </c>
      <c r="E21" s="15" t="s">
        <v>46</v>
      </c>
      <c r="F21" s="15" t="s">
        <v>42</v>
      </c>
      <c r="G21" s="37">
        <v>4</v>
      </c>
      <c r="H21" s="37">
        <v>9</v>
      </c>
      <c r="I21" s="14">
        <v>3088</v>
      </c>
      <c r="J21" s="14">
        <v>2441</v>
      </c>
      <c r="K21" s="14">
        <v>523</v>
      </c>
      <c r="L21" s="14">
        <v>420</v>
      </c>
      <c r="M21" s="64">
        <f>(I21/J21*100)-100</f>
        <v>26.50553052027857</v>
      </c>
      <c r="N21" s="14">
        <f>I21/H21</f>
        <v>343.1111111111111</v>
      </c>
      <c r="O21" s="73">
        <v>9</v>
      </c>
      <c r="P21" s="14">
        <v>5827</v>
      </c>
      <c r="Q21" s="14">
        <v>3413</v>
      </c>
      <c r="R21" s="14">
        <v>1100</v>
      </c>
      <c r="S21" s="14">
        <v>631</v>
      </c>
      <c r="T21" s="64">
        <f>(P21/Q21*100)-100</f>
        <v>70.72956343392909</v>
      </c>
      <c r="U21" s="74">
        <v>21587</v>
      </c>
      <c r="V21" s="14">
        <f>P21/O21</f>
        <v>647.4444444444445</v>
      </c>
      <c r="W21" s="74">
        <f>SUM(U21,P21)</f>
        <v>27414</v>
      </c>
      <c r="X21" s="74">
        <v>4053</v>
      </c>
      <c r="Y21" s="75">
        <f>SUM(X21,R21)</f>
        <v>5153</v>
      </c>
    </row>
    <row r="22" spans="1:25" ht="12.75">
      <c r="A22" s="72">
        <v>9</v>
      </c>
      <c r="B22" s="72" t="s">
        <v>91</v>
      </c>
      <c r="C22" s="4" t="s">
        <v>94</v>
      </c>
      <c r="D22" s="4" t="s">
        <v>95</v>
      </c>
      <c r="E22" s="15" t="s">
        <v>46</v>
      </c>
      <c r="F22" s="15" t="s">
        <v>36</v>
      </c>
      <c r="G22" s="37">
        <v>1</v>
      </c>
      <c r="H22" s="37">
        <v>8</v>
      </c>
      <c r="I22" s="24">
        <v>3029</v>
      </c>
      <c r="J22" s="24"/>
      <c r="K22" s="95">
        <v>553</v>
      </c>
      <c r="L22" s="95"/>
      <c r="M22" s="64"/>
      <c r="N22" s="14">
        <f>I22/H22</f>
        <v>378.625</v>
      </c>
      <c r="O22" s="38">
        <v>8</v>
      </c>
      <c r="P22" s="14">
        <v>5786</v>
      </c>
      <c r="Q22" s="14"/>
      <c r="R22" s="14">
        <v>1081</v>
      </c>
      <c r="S22" s="14"/>
      <c r="T22" s="64"/>
      <c r="U22" s="74">
        <v>4778</v>
      </c>
      <c r="V22" s="14">
        <f>P22/O22</f>
        <v>723.25</v>
      </c>
      <c r="W22" s="74">
        <f>SUM(U22,P22)</f>
        <v>10564</v>
      </c>
      <c r="X22" s="74">
        <v>1056</v>
      </c>
      <c r="Y22" s="75">
        <f>SUM(X22,R22)</f>
        <v>2137</v>
      </c>
    </row>
    <row r="23" spans="1:25" ht="12.75">
      <c r="A23" s="72">
        <v>10</v>
      </c>
      <c r="B23" s="72">
        <v>7</v>
      </c>
      <c r="C23" s="4" t="s">
        <v>80</v>
      </c>
      <c r="D23" s="4" t="s">
        <v>80</v>
      </c>
      <c r="E23" s="15" t="s">
        <v>46</v>
      </c>
      <c r="F23" s="15" t="s">
        <v>49</v>
      </c>
      <c r="G23" s="37">
        <v>2</v>
      </c>
      <c r="H23" s="37">
        <v>3</v>
      </c>
      <c r="I23" s="24">
        <v>2526</v>
      </c>
      <c r="J23" s="24">
        <v>2364</v>
      </c>
      <c r="K23" s="91">
        <v>525</v>
      </c>
      <c r="L23" s="91">
        <v>507</v>
      </c>
      <c r="M23" s="64">
        <f>(I23/J23*100)-100</f>
        <v>6.852791878172582</v>
      </c>
      <c r="N23" s="14">
        <f>I23/H23</f>
        <v>842</v>
      </c>
      <c r="O23" s="73">
        <v>3</v>
      </c>
      <c r="P23" s="14">
        <v>5484</v>
      </c>
      <c r="Q23" s="14">
        <v>4105</v>
      </c>
      <c r="R23" s="14">
        <v>1173</v>
      </c>
      <c r="S23" s="14">
        <v>925</v>
      </c>
      <c r="T23" s="64">
        <f>(P23/Q23*100)-100</f>
        <v>33.593179049939096</v>
      </c>
      <c r="U23" s="98">
        <v>11733</v>
      </c>
      <c r="V23" s="14">
        <f>P23/O23</f>
        <v>1828</v>
      </c>
      <c r="W23" s="74">
        <f>SUM(U23,P23)</f>
        <v>17217</v>
      </c>
      <c r="X23" s="76">
        <v>2519</v>
      </c>
      <c r="Y23" s="75">
        <f>SUM(X23,R23)</f>
        <v>3692</v>
      </c>
    </row>
    <row r="24" spans="1:25" ht="12.75">
      <c r="A24" s="72">
        <v>11</v>
      </c>
      <c r="B24" s="72" t="s">
        <v>91</v>
      </c>
      <c r="C24" s="4" t="s">
        <v>96</v>
      </c>
      <c r="D24" s="4" t="s">
        <v>97</v>
      </c>
      <c r="E24" s="15" t="s">
        <v>46</v>
      </c>
      <c r="F24" s="15" t="s">
        <v>42</v>
      </c>
      <c r="G24" s="37">
        <v>1</v>
      </c>
      <c r="H24" s="37">
        <v>9</v>
      </c>
      <c r="I24" s="24">
        <v>3098</v>
      </c>
      <c r="J24" s="24"/>
      <c r="K24" s="24">
        <v>597</v>
      </c>
      <c r="L24" s="24"/>
      <c r="M24" s="64"/>
      <c r="N24" s="14">
        <f>I24/H24</f>
        <v>344.22222222222223</v>
      </c>
      <c r="O24" s="73">
        <v>9</v>
      </c>
      <c r="P24" s="14">
        <v>5181</v>
      </c>
      <c r="Q24" s="14"/>
      <c r="R24" s="14">
        <v>1057</v>
      </c>
      <c r="S24" s="14"/>
      <c r="T24" s="64"/>
      <c r="U24" s="74"/>
      <c r="V24" s="14">
        <f>P24/O24</f>
        <v>575.6666666666666</v>
      </c>
      <c r="W24" s="74">
        <f>SUM(U24,P24)</f>
        <v>5181</v>
      </c>
      <c r="X24" s="76"/>
      <c r="Y24" s="75">
        <f>SUM(X24,R24)</f>
        <v>1057</v>
      </c>
    </row>
    <row r="25" spans="1:25" ht="12.75" customHeight="1">
      <c r="A25" s="72">
        <v>12</v>
      </c>
      <c r="B25" s="72">
        <v>16</v>
      </c>
      <c r="C25" s="4" t="s">
        <v>57</v>
      </c>
      <c r="D25" s="4" t="s">
        <v>55</v>
      </c>
      <c r="E25" s="15" t="s">
        <v>46</v>
      </c>
      <c r="F25" s="15" t="s">
        <v>56</v>
      </c>
      <c r="G25" s="37">
        <v>12</v>
      </c>
      <c r="H25" s="37">
        <v>15</v>
      </c>
      <c r="I25" s="24">
        <v>876</v>
      </c>
      <c r="J25" s="24">
        <v>616</v>
      </c>
      <c r="K25" s="24">
        <v>348</v>
      </c>
      <c r="L25" s="24">
        <v>110</v>
      </c>
      <c r="M25" s="64">
        <f>(I25/J25*100)-100</f>
        <v>42.20779220779221</v>
      </c>
      <c r="N25" s="14">
        <f>I25/H25</f>
        <v>58.4</v>
      </c>
      <c r="O25" s="73">
        <v>15</v>
      </c>
      <c r="P25" s="22">
        <v>4286</v>
      </c>
      <c r="Q25" s="22">
        <v>1041</v>
      </c>
      <c r="R25" s="91">
        <v>1392</v>
      </c>
      <c r="S25" s="91">
        <v>220</v>
      </c>
      <c r="T25" s="64">
        <f>(P25/Q25*100)-100</f>
        <v>311.71950048030743</v>
      </c>
      <c r="U25" s="76">
        <v>262163</v>
      </c>
      <c r="V25" s="14">
        <f>P25/O25</f>
        <v>285.73333333333335</v>
      </c>
      <c r="W25" s="74">
        <f>SUM(U25,P25)</f>
        <v>266449</v>
      </c>
      <c r="X25" s="74">
        <v>53217</v>
      </c>
      <c r="Y25" s="75">
        <f>SUM(X25,R25)</f>
        <v>54609</v>
      </c>
    </row>
    <row r="26" spans="1:25" ht="12.75" customHeight="1">
      <c r="A26" s="72">
        <v>13</v>
      </c>
      <c r="B26" s="72">
        <v>13</v>
      </c>
      <c r="C26" s="4" t="s">
        <v>68</v>
      </c>
      <c r="D26" s="4" t="s">
        <v>69</v>
      </c>
      <c r="E26" s="15" t="s">
        <v>46</v>
      </c>
      <c r="F26" s="15" t="s">
        <v>42</v>
      </c>
      <c r="G26" s="37">
        <v>6</v>
      </c>
      <c r="H26" s="37">
        <v>8</v>
      </c>
      <c r="I26" s="14">
        <v>1522</v>
      </c>
      <c r="J26" s="14">
        <v>1380</v>
      </c>
      <c r="K26" s="97">
        <v>263</v>
      </c>
      <c r="L26" s="97">
        <v>234</v>
      </c>
      <c r="M26" s="64">
        <f>(I26/J26*100)-100</f>
        <v>10.289855072463766</v>
      </c>
      <c r="N26" s="14">
        <f>I26/H26</f>
        <v>190.25</v>
      </c>
      <c r="O26" s="73">
        <v>8</v>
      </c>
      <c r="P26" s="94">
        <v>2954</v>
      </c>
      <c r="Q26" s="94">
        <v>1819</v>
      </c>
      <c r="R26" s="94">
        <v>518</v>
      </c>
      <c r="S26" s="94">
        <v>316</v>
      </c>
      <c r="T26" s="64">
        <f>(P26/Q26*100)-100</f>
        <v>62.39692138537657</v>
      </c>
      <c r="U26" s="76">
        <v>41137</v>
      </c>
      <c r="V26" s="14">
        <f>P26/O26</f>
        <v>369.25</v>
      </c>
      <c r="W26" s="74">
        <f>SUM(U26,P26)</f>
        <v>44091</v>
      </c>
      <c r="X26" s="74">
        <v>7553</v>
      </c>
      <c r="Y26" s="75">
        <f>SUM(X26,R26)</f>
        <v>8071</v>
      </c>
    </row>
    <row r="27" spans="1:25" ht="12.75">
      <c r="A27" s="72">
        <v>14</v>
      </c>
      <c r="B27" s="72">
        <v>10</v>
      </c>
      <c r="C27" s="4" t="s">
        <v>60</v>
      </c>
      <c r="D27" s="4" t="s">
        <v>61</v>
      </c>
      <c r="E27" s="15" t="s">
        <v>62</v>
      </c>
      <c r="F27" s="15" t="s">
        <v>36</v>
      </c>
      <c r="G27" s="37">
        <v>9</v>
      </c>
      <c r="H27" s="37">
        <v>9</v>
      </c>
      <c r="I27" s="24">
        <v>1586</v>
      </c>
      <c r="J27" s="24">
        <v>2183</v>
      </c>
      <c r="K27" s="14">
        <v>324</v>
      </c>
      <c r="L27" s="14">
        <v>420</v>
      </c>
      <c r="M27" s="64">
        <f>(I27/J27*100)-100</f>
        <v>-27.347686669720574</v>
      </c>
      <c r="N27" s="14">
        <f>I27/H27</f>
        <v>176.22222222222223</v>
      </c>
      <c r="O27" s="73">
        <v>9</v>
      </c>
      <c r="P27" s="14">
        <v>2881</v>
      </c>
      <c r="Q27" s="14">
        <v>2808</v>
      </c>
      <c r="R27" s="14">
        <v>615</v>
      </c>
      <c r="S27" s="14">
        <v>579</v>
      </c>
      <c r="T27" s="64">
        <f>(P27/Q27*100)-100</f>
        <v>2.599715099715098</v>
      </c>
      <c r="U27" s="74">
        <v>191616</v>
      </c>
      <c r="V27" s="14">
        <f>P27/O27</f>
        <v>320.1111111111111</v>
      </c>
      <c r="W27" s="74">
        <f>SUM(U27,P27)</f>
        <v>194497</v>
      </c>
      <c r="X27" s="76">
        <v>37602</v>
      </c>
      <c r="Y27" s="75">
        <f>SUM(X27,R27)</f>
        <v>38217</v>
      </c>
    </row>
    <row r="28" spans="1:25" ht="12.75">
      <c r="A28" s="72">
        <v>15</v>
      </c>
      <c r="B28" s="72" t="s">
        <v>91</v>
      </c>
      <c r="C28" s="4" t="s">
        <v>92</v>
      </c>
      <c r="D28" s="4" t="s">
        <v>93</v>
      </c>
      <c r="E28" s="15" t="s">
        <v>46</v>
      </c>
      <c r="F28" s="15" t="s">
        <v>36</v>
      </c>
      <c r="G28" s="37">
        <v>1</v>
      </c>
      <c r="H28" s="37">
        <v>8</v>
      </c>
      <c r="I28" s="91">
        <v>1216</v>
      </c>
      <c r="J28" s="91"/>
      <c r="K28" s="99">
        <v>215</v>
      </c>
      <c r="L28" s="99"/>
      <c r="M28" s="64"/>
      <c r="N28" s="14">
        <f>I28/H28</f>
        <v>152</v>
      </c>
      <c r="O28" s="73">
        <v>8</v>
      </c>
      <c r="P28" s="14">
        <v>2312</v>
      </c>
      <c r="Q28" s="14"/>
      <c r="R28" s="14">
        <v>434</v>
      </c>
      <c r="S28" s="14"/>
      <c r="T28" s="64"/>
      <c r="U28" s="74">
        <v>663</v>
      </c>
      <c r="V28" s="14">
        <f>P28/O28</f>
        <v>289</v>
      </c>
      <c r="W28" s="74">
        <f>SUM(U28,P28)</f>
        <v>2975</v>
      </c>
      <c r="X28" s="74">
        <v>126</v>
      </c>
      <c r="Y28" s="75">
        <f>SUM(X28,R28)</f>
        <v>560</v>
      </c>
    </row>
    <row r="29" spans="1:25" ht="12.75">
      <c r="A29" s="72">
        <v>16</v>
      </c>
      <c r="B29" s="72">
        <v>9</v>
      </c>
      <c r="C29" s="4" t="s">
        <v>76</v>
      </c>
      <c r="D29" s="4" t="s">
        <v>77</v>
      </c>
      <c r="E29" s="15" t="s">
        <v>46</v>
      </c>
      <c r="F29" s="15" t="s">
        <v>47</v>
      </c>
      <c r="G29" s="37">
        <v>4</v>
      </c>
      <c r="H29" s="37">
        <v>6</v>
      </c>
      <c r="I29" s="24">
        <v>1122</v>
      </c>
      <c r="J29" s="24">
        <v>2089</v>
      </c>
      <c r="K29" s="95">
        <v>190</v>
      </c>
      <c r="L29" s="95">
        <v>361</v>
      </c>
      <c r="M29" s="64">
        <f>(I29/J29*100)-100</f>
        <v>-46.29009095260891</v>
      </c>
      <c r="N29" s="14">
        <f>I29/H29</f>
        <v>187</v>
      </c>
      <c r="O29" s="38">
        <v>6</v>
      </c>
      <c r="P29" s="14">
        <v>1978</v>
      </c>
      <c r="Q29" s="14">
        <v>3067</v>
      </c>
      <c r="R29" s="14">
        <v>334</v>
      </c>
      <c r="S29" s="14">
        <v>574</v>
      </c>
      <c r="T29" s="64">
        <f>(P29/Q29*100)-100</f>
        <v>-35.507010107597</v>
      </c>
      <c r="U29" s="90">
        <v>12009</v>
      </c>
      <c r="V29" s="14">
        <f>P29/O29</f>
        <v>329.6666666666667</v>
      </c>
      <c r="W29" s="74">
        <f>SUM(U29,P29)</f>
        <v>13987</v>
      </c>
      <c r="X29" s="74">
        <v>2255</v>
      </c>
      <c r="Y29" s="75">
        <f>SUM(X29,R29)</f>
        <v>2589</v>
      </c>
    </row>
    <row r="30" spans="1:25" ht="12.75">
      <c r="A30" s="72">
        <v>17</v>
      </c>
      <c r="B30" s="72">
        <v>11</v>
      </c>
      <c r="C30" s="4" t="s">
        <v>83</v>
      </c>
      <c r="D30" s="4" t="s">
        <v>84</v>
      </c>
      <c r="E30" s="15" t="s">
        <v>46</v>
      </c>
      <c r="F30" s="15" t="s">
        <v>42</v>
      </c>
      <c r="G30" s="37">
        <v>2</v>
      </c>
      <c r="H30" s="37">
        <v>1</v>
      </c>
      <c r="I30" s="24">
        <v>999</v>
      </c>
      <c r="J30" s="24">
        <v>1419</v>
      </c>
      <c r="K30" s="14">
        <v>213</v>
      </c>
      <c r="L30" s="14">
        <v>317</v>
      </c>
      <c r="M30" s="64">
        <f>(I30/J30*100)-100</f>
        <v>-29.598308668076115</v>
      </c>
      <c r="N30" s="14">
        <f>I30/H30</f>
        <v>999</v>
      </c>
      <c r="O30" s="73">
        <v>1</v>
      </c>
      <c r="P30" s="14">
        <v>1889</v>
      </c>
      <c r="Q30" s="14">
        <v>2583</v>
      </c>
      <c r="R30" s="14">
        <v>409</v>
      </c>
      <c r="S30" s="14">
        <v>599</v>
      </c>
      <c r="T30" s="64">
        <f>(P30/Q30*100)-100</f>
        <v>-26.867982965543945</v>
      </c>
      <c r="U30" s="24">
        <v>11246</v>
      </c>
      <c r="V30" s="14">
        <f>P30/O30</f>
        <v>1889</v>
      </c>
      <c r="W30" s="74">
        <f>SUM(U30,P30)</f>
        <v>13135</v>
      </c>
      <c r="X30" s="74">
        <v>2486</v>
      </c>
      <c r="Y30" s="75">
        <f>SUM(X30,R30)</f>
        <v>2895</v>
      </c>
    </row>
    <row r="31" spans="1:25" ht="12.75">
      <c r="A31" s="72">
        <v>18</v>
      </c>
      <c r="B31" s="72">
        <v>14</v>
      </c>
      <c r="C31" s="100" t="s">
        <v>63</v>
      </c>
      <c r="D31" s="89" t="s">
        <v>64</v>
      </c>
      <c r="E31" s="15" t="s">
        <v>53</v>
      </c>
      <c r="F31" s="15" t="s">
        <v>54</v>
      </c>
      <c r="G31" s="37">
        <v>8</v>
      </c>
      <c r="H31" s="37">
        <v>17</v>
      </c>
      <c r="I31" s="24">
        <v>820</v>
      </c>
      <c r="J31" s="24">
        <v>1155</v>
      </c>
      <c r="K31" s="24">
        <v>154</v>
      </c>
      <c r="L31" s="24">
        <v>211</v>
      </c>
      <c r="M31" s="64">
        <f>(I31/J31*100)-100</f>
        <v>-29.004329004328994</v>
      </c>
      <c r="N31" s="14">
        <f>I31/H31</f>
        <v>48.23529411764706</v>
      </c>
      <c r="O31" s="37">
        <v>17</v>
      </c>
      <c r="P31" s="14">
        <v>1611</v>
      </c>
      <c r="Q31" s="14">
        <v>1608</v>
      </c>
      <c r="R31" s="14">
        <v>312</v>
      </c>
      <c r="S31" s="14">
        <v>316</v>
      </c>
      <c r="T31" s="64">
        <f>(P31/Q31*100)-100</f>
        <v>0.18656716417910957</v>
      </c>
      <c r="U31" s="101">
        <v>108872</v>
      </c>
      <c r="V31" s="14">
        <f>P31/O31</f>
        <v>94.76470588235294</v>
      </c>
      <c r="W31" s="74">
        <f>SUM(U31,P31)</f>
        <v>110483</v>
      </c>
      <c r="X31" s="74">
        <v>20548</v>
      </c>
      <c r="Y31" s="75">
        <f>SUM(X31,R31)</f>
        <v>20860</v>
      </c>
    </row>
    <row r="32" spans="1:25" ht="12.75">
      <c r="A32" s="72">
        <v>19</v>
      </c>
      <c r="B32" s="72">
        <v>15</v>
      </c>
      <c r="C32" s="4" t="s">
        <v>58</v>
      </c>
      <c r="D32" s="4" t="s">
        <v>59</v>
      </c>
      <c r="E32" s="15" t="s">
        <v>46</v>
      </c>
      <c r="F32" s="15" t="s">
        <v>47</v>
      </c>
      <c r="G32" s="37">
        <v>10</v>
      </c>
      <c r="H32" s="37">
        <v>1</v>
      </c>
      <c r="I32" s="14">
        <v>751</v>
      </c>
      <c r="J32" s="14">
        <v>905</v>
      </c>
      <c r="K32" s="14">
        <v>129</v>
      </c>
      <c r="L32" s="14">
        <v>159</v>
      </c>
      <c r="M32" s="64">
        <f>(I32/J32*100)-100</f>
        <v>-17.016574585635354</v>
      </c>
      <c r="N32" s="14">
        <f>I32/H32</f>
        <v>751</v>
      </c>
      <c r="O32" s="38">
        <v>1</v>
      </c>
      <c r="P32" s="14">
        <v>1545</v>
      </c>
      <c r="Q32" s="14">
        <v>1426</v>
      </c>
      <c r="R32" s="14">
        <v>273</v>
      </c>
      <c r="S32" s="14">
        <v>262</v>
      </c>
      <c r="T32" s="64">
        <f>(P32/Q32*100)-100</f>
        <v>8.345021037868165</v>
      </c>
      <c r="U32" s="90">
        <v>26719</v>
      </c>
      <c r="V32" s="14">
        <f>P32/O32</f>
        <v>1545</v>
      </c>
      <c r="W32" s="74">
        <f>SUM(U32,P32)</f>
        <v>28264</v>
      </c>
      <c r="X32" s="74">
        <v>4814</v>
      </c>
      <c r="Y32" s="75">
        <f>SUM(X32,R32)</f>
        <v>5087</v>
      </c>
    </row>
    <row r="33" spans="1:25" ht="13.5" thickBot="1">
      <c r="A33" s="72">
        <v>20</v>
      </c>
      <c r="B33" s="72">
        <v>18</v>
      </c>
      <c r="C33" s="4" t="s">
        <v>81</v>
      </c>
      <c r="D33" s="4" t="s">
        <v>82</v>
      </c>
      <c r="E33" s="15" t="s">
        <v>46</v>
      </c>
      <c r="F33" s="15" t="s">
        <v>49</v>
      </c>
      <c r="G33" s="37">
        <v>2</v>
      </c>
      <c r="H33" s="37">
        <v>1</v>
      </c>
      <c r="I33" s="14">
        <v>470</v>
      </c>
      <c r="J33" s="14">
        <v>338</v>
      </c>
      <c r="K33" s="99">
        <v>115</v>
      </c>
      <c r="L33" s="99">
        <v>48</v>
      </c>
      <c r="M33" s="64">
        <f>(I33/J33*100)-100</f>
        <v>39.05325443786981</v>
      </c>
      <c r="N33" s="14">
        <f>I33/H33</f>
        <v>470</v>
      </c>
      <c r="O33" s="73">
        <v>1</v>
      </c>
      <c r="P33" s="22">
        <v>470</v>
      </c>
      <c r="Q33" s="22">
        <v>608</v>
      </c>
      <c r="R33" s="22">
        <v>115</v>
      </c>
      <c r="S33" s="22">
        <v>138</v>
      </c>
      <c r="T33" s="64">
        <f>(P33/Q33*100)-100</f>
        <v>-22.69736842105263</v>
      </c>
      <c r="U33" s="84">
        <v>2158</v>
      </c>
      <c r="V33" s="14">
        <f>P33/O33</f>
        <v>470</v>
      </c>
      <c r="W33" s="74">
        <f>SUM(U33,P33)</f>
        <v>2628</v>
      </c>
      <c r="X33" s="84">
        <v>492</v>
      </c>
      <c r="Y33" s="75">
        <f>SUM(X33,R33)</f>
        <v>607</v>
      </c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206</v>
      </c>
      <c r="I34" s="31">
        <f>SUM(I14:I33)</f>
        <v>165326</v>
      </c>
      <c r="J34" s="31">
        <v>232940</v>
      </c>
      <c r="K34" s="31">
        <f>SUM(K14:K33)</f>
        <v>29956</v>
      </c>
      <c r="L34" s="31">
        <v>44683</v>
      </c>
      <c r="M34" s="68">
        <f>(I34/J34*100)-100</f>
        <v>-29.02635871898343</v>
      </c>
      <c r="N34" s="32">
        <f>I34/H34</f>
        <v>802.5533980582525</v>
      </c>
      <c r="O34" s="34">
        <f>SUM(O14:O33)</f>
        <v>206</v>
      </c>
      <c r="P34" s="31">
        <f>SUM(P14:P33)</f>
        <v>310645</v>
      </c>
      <c r="Q34" s="31">
        <v>348995</v>
      </c>
      <c r="R34" s="31">
        <f>SUM(R14:R33)</f>
        <v>61431</v>
      </c>
      <c r="S34" s="31">
        <v>70166</v>
      </c>
      <c r="T34" s="68">
        <f>(P34/Q34*100)-100</f>
        <v>-10.988696113124831</v>
      </c>
      <c r="U34" s="31">
        <f>SUM(U14:U33)</f>
        <v>1919261</v>
      </c>
      <c r="V34" s="86">
        <f>P34/O34</f>
        <v>1507.985436893204</v>
      </c>
      <c r="W34" s="88">
        <f>SUM(U34,P34)</f>
        <v>2229906</v>
      </c>
      <c r="X34" s="87">
        <f>SUM(X14:X33)</f>
        <v>385221</v>
      </c>
      <c r="Y34" s="35">
        <f>SUM(Y14:Y33)</f>
        <v>446652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20 - Dec</v>
      </c>
      <c r="L4" s="20"/>
      <c r="M4" s="62" t="str">
        <f>'WEEKLY COMPETITIVE REPORT'!M4</f>
        <v>22 - Dec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0.7492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19 - Dec</v>
      </c>
      <c r="L5" s="7"/>
      <c r="M5" s="63" t="str">
        <f>'WEEKLY COMPETITIVE REPORT'!M5</f>
        <v>25 - Dec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51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41638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HOBBIT: DESOLATION OF SMAUG</v>
      </c>
      <c r="D14" s="4" t="str">
        <f>'WEEKLY COMPETITIVE REPORT'!D14</f>
        <v>HOBIT: SMAUGOVA PUŠČA</v>
      </c>
      <c r="E14" s="4" t="str">
        <f>'WEEKLY COMPETITIVE REPORT'!E14</f>
        <v>WB</v>
      </c>
      <c r="F14" s="4" t="str">
        <f>'WEEKLY COMPETITIVE REPORT'!F14</f>
        <v>Blitz</v>
      </c>
      <c r="G14" s="37">
        <f>'WEEKLY COMPETITIVE REPORT'!G14</f>
        <v>2</v>
      </c>
      <c r="H14" s="37">
        <f>'WEEKLY COMPETITIVE REPORT'!H14</f>
        <v>26</v>
      </c>
      <c r="I14" s="14">
        <f>'WEEKLY COMPETITIVE REPORT'!I14/Y4</f>
        <v>100612.65349706354</v>
      </c>
      <c r="J14" s="14">
        <f>'WEEKLY COMPETITIVE REPORT'!J14/Y4</f>
        <v>147301.12119594234</v>
      </c>
      <c r="K14" s="22">
        <f>'WEEKLY COMPETITIVE REPORT'!K14</f>
        <v>11349</v>
      </c>
      <c r="L14" s="22">
        <f>'WEEKLY COMPETITIVE REPORT'!L14</f>
        <v>17802</v>
      </c>
      <c r="M14" s="64">
        <f>'WEEKLY COMPETITIVE REPORT'!M14</f>
        <v>-31.69593504775368</v>
      </c>
      <c r="N14" s="14">
        <f aca="true" t="shared" si="0" ref="N14:N20">I14/H14</f>
        <v>3869.7174421947516</v>
      </c>
      <c r="O14" s="37">
        <f>'WEEKLY COMPETITIVE REPORT'!O14</f>
        <v>26</v>
      </c>
      <c r="P14" s="14">
        <f>'WEEKLY COMPETITIVE REPORT'!P14/Y4</f>
        <v>170284.30325680727</v>
      </c>
      <c r="Q14" s="14">
        <f>'WEEKLY COMPETITIVE REPORT'!Q14/Y4</f>
        <v>232463.96155899626</v>
      </c>
      <c r="R14" s="22">
        <f>'WEEKLY COMPETITIVE REPORT'!R14</f>
        <v>20166</v>
      </c>
      <c r="S14" s="22">
        <f>'WEEKLY COMPETITIVE REPORT'!S14</f>
        <v>29418</v>
      </c>
      <c r="T14" s="64">
        <f>'WEEKLY COMPETITIVE REPORT'!T14</f>
        <v>-26.74808511615622</v>
      </c>
      <c r="U14" s="14">
        <f>'WEEKLY COMPETITIVE REPORT'!U14/Y4</f>
        <v>243268.8200747464</v>
      </c>
      <c r="V14" s="14">
        <f aca="true" t="shared" si="1" ref="V14:V20">P14/O14</f>
        <v>6549.396279107972</v>
      </c>
      <c r="W14" s="25">
        <f aca="true" t="shared" si="2" ref="W14:W20">P14+U14</f>
        <v>413553.12333155365</v>
      </c>
      <c r="X14" s="22">
        <f>'WEEKLY COMPETITIVE REPORT'!X14</f>
        <v>29746</v>
      </c>
      <c r="Y14" s="56">
        <f>'WEEKLY COMPETITIVE REPORT'!Y14</f>
        <v>49912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FROZEN 3D</v>
      </c>
      <c r="D15" s="4" t="str">
        <f>'WEEKLY COMPETITIVE REPORT'!D15</f>
        <v>LEDENO KRALJESTVO 3D</v>
      </c>
      <c r="E15" s="4" t="str">
        <f>'WEEKLY COMPETITIVE REPORT'!E15</f>
        <v>BVI</v>
      </c>
      <c r="F15" s="4" t="str">
        <f>'WEEKLY COMPETITIVE REPORT'!F15</f>
        <v>CENEX</v>
      </c>
      <c r="G15" s="37">
        <f>'WEEKLY COMPETITIVE REPORT'!G15</f>
        <v>3</v>
      </c>
      <c r="H15" s="37">
        <f>'WEEKLY COMPETITIVE REPORT'!H15</f>
        <v>22</v>
      </c>
      <c r="I15" s="14">
        <f>'WEEKLY COMPETITIVE REPORT'!I15/Y4</f>
        <v>37794.98131340096</v>
      </c>
      <c r="J15" s="14">
        <f>'WEEKLY COMPETITIVE REPORT'!J15/Y4</f>
        <v>47096.90336358783</v>
      </c>
      <c r="K15" s="22">
        <f>'WEEKLY COMPETITIVE REPORT'!K15</f>
        <v>5638</v>
      </c>
      <c r="L15" s="22">
        <f>'WEEKLY COMPETITIVE REPORT'!L15</f>
        <v>6662</v>
      </c>
      <c r="M15" s="64">
        <f>'WEEKLY COMPETITIVE REPORT'!M15</f>
        <v>-19.750602238911725</v>
      </c>
      <c r="N15" s="14">
        <f t="shared" si="0"/>
        <v>1717.95369606368</v>
      </c>
      <c r="O15" s="37">
        <f>'WEEKLY COMPETITIVE REPORT'!O15</f>
        <v>22</v>
      </c>
      <c r="P15" s="14">
        <f>'WEEKLY COMPETITIVE REPORT'!P15/Y4</f>
        <v>65020.02135611319</v>
      </c>
      <c r="Q15" s="14">
        <f>'WEEKLY COMPETITIVE REPORT'!Q15/Y4</f>
        <v>57929.791777896426</v>
      </c>
      <c r="R15" s="22">
        <f>'WEEKLY COMPETITIVE REPORT'!R15</f>
        <v>10326</v>
      </c>
      <c r="S15" s="22">
        <f>'WEEKLY COMPETITIVE REPORT'!S15</f>
        <v>8542</v>
      </c>
      <c r="T15" s="64">
        <f>'WEEKLY COMPETITIVE REPORT'!T15</f>
        <v>12.2393493237483</v>
      </c>
      <c r="U15" s="14">
        <f>'WEEKLY COMPETITIVE REPORT'!U15/Y4</f>
        <v>115971.7031500267</v>
      </c>
      <c r="V15" s="14">
        <f t="shared" si="1"/>
        <v>2955.455516186963</v>
      </c>
      <c r="W15" s="25">
        <f t="shared" si="2"/>
        <v>180991.7245061399</v>
      </c>
      <c r="X15" s="22">
        <f>'WEEKLY COMPETITIVE REPORT'!X15</f>
        <v>17284</v>
      </c>
      <c r="Y15" s="56">
        <f>'WEEKLY COMPETITIVE REPORT'!Y15</f>
        <v>27610</v>
      </c>
    </row>
    <row r="16" spans="1:25" ht="12.75">
      <c r="A16" s="50">
        <v>3</v>
      </c>
      <c r="B16" s="4">
        <f>'WEEKLY COMPETITIVE REPORT'!B16</f>
        <v>4</v>
      </c>
      <c r="C16" s="4" t="str">
        <f>'WEEKLY COMPETITIVE REPORT'!C16</f>
        <v>GREMO MI PO SVOJE 2</v>
      </c>
      <c r="D16" s="4" t="str">
        <f>'WEEKLY COMPETITIVE REPORT'!D16</f>
        <v>GREMO MI PO SVOJE 2</v>
      </c>
      <c r="E16" s="4" t="str">
        <f>'WEEKLY COMPETITIVE REPORT'!E16</f>
        <v>IND</v>
      </c>
      <c r="F16" s="4" t="str">
        <f>'WEEKLY COMPETITIVE REPORT'!F16</f>
        <v>Cinemania</v>
      </c>
      <c r="G16" s="37">
        <f>'WEEKLY COMPETITIVE REPORT'!G16</f>
        <v>7</v>
      </c>
      <c r="H16" s="37">
        <f>'WEEKLY COMPETITIVE REPORT'!H16</f>
        <v>24</v>
      </c>
      <c r="I16" s="14">
        <f>'WEEKLY COMPETITIVE REPORT'!I16/Y4</f>
        <v>15991.724506139883</v>
      </c>
      <c r="J16" s="14">
        <f>'WEEKLY COMPETITIVE REPORT'!J16/Y4</f>
        <v>21640.416444207156</v>
      </c>
      <c r="K16" s="22">
        <f>'WEEKLY COMPETITIVE REPORT'!K16</f>
        <v>3178</v>
      </c>
      <c r="L16" s="22">
        <f>'WEEKLY COMPETITIVE REPORT'!L16</f>
        <v>3722</v>
      </c>
      <c r="M16" s="64">
        <f>'WEEKLY COMPETITIVE REPORT'!M16</f>
        <v>-26.102510331215683</v>
      </c>
      <c r="N16" s="14">
        <f t="shared" si="0"/>
        <v>666.3218544224951</v>
      </c>
      <c r="O16" s="37">
        <f>'WEEKLY COMPETITIVE REPORT'!O16</f>
        <v>24</v>
      </c>
      <c r="P16" s="14">
        <f>'WEEKLY COMPETITIVE REPORT'!P16/Y4</f>
        <v>41787.23972237053</v>
      </c>
      <c r="Q16" s="14">
        <f>'WEEKLY COMPETITIVE REPORT'!Q16/Y4</f>
        <v>25965.029364655635</v>
      </c>
      <c r="R16" s="22">
        <f>'WEEKLY COMPETITIVE REPORT'!R16</f>
        <v>8699</v>
      </c>
      <c r="S16" s="22">
        <f>'WEEKLY COMPETITIVE REPORT'!S16</f>
        <v>4745</v>
      </c>
      <c r="T16" s="64">
        <f>'WEEKLY COMPETITIVE REPORT'!T16</f>
        <v>60.93661646018609</v>
      </c>
      <c r="U16" s="14">
        <f>'WEEKLY COMPETITIVE REPORT'!U16/Y4</f>
        <v>615435.1308061933</v>
      </c>
      <c r="V16" s="14">
        <f t="shared" si="1"/>
        <v>1741.1349884321053</v>
      </c>
      <c r="W16" s="25">
        <f t="shared" si="2"/>
        <v>657222.3705285639</v>
      </c>
      <c r="X16" s="22">
        <f>'WEEKLY COMPETITIVE REPORT'!X16</f>
        <v>99155</v>
      </c>
      <c r="Y16" s="56">
        <f>'WEEKLY COMPETITIVE REPORT'!Y16</f>
        <v>107854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NIKO 2</v>
      </c>
      <c r="D17" s="4" t="str">
        <f>'WEEKLY COMPETITIVE REPORT'!D17</f>
        <v>JELENČEK NIKO 2</v>
      </c>
      <c r="E17" s="4" t="str">
        <f>'WEEKLY COMPETITIVE REPORT'!E17</f>
        <v>IND</v>
      </c>
      <c r="F17" s="4" t="str">
        <f>'WEEKLY COMPETITIVE REPORT'!F17</f>
        <v>Karantanija</v>
      </c>
      <c r="G17" s="37">
        <f>'WEEKLY COMPETITIVE REPORT'!G17</f>
        <v>5</v>
      </c>
      <c r="H17" s="37">
        <f>'WEEKLY COMPETITIVE REPORT'!H17</f>
        <v>10</v>
      </c>
      <c r="I17" s="14">
        <f>'WEEKLY COMPETITIVE REPORT'!I17/Y4</f>
        <v>16795.248264815804</v>
      </c>
      <c r="J17" s="14">
        <f>'WEEKLY COMPETITIVE REPORT'!J17/Y4</f>
        <v>24913.240790176187</v>
      </c>
      <c r="K17" s="22">
        <f>'WEEKLY COMPETITIVE REPORT'!K17</f>
        <v>2558</v>
      </c>
      <c r="L17" s="22">
        <f>'WEEKLY COMPETITIVE REPORT'!L17</f>
        <v>3785</v>
      </c>
      <c r="M17" s="64">
        <f>'WEEKLY COMPETITIVE REPORT'!M17</f>
        <v>-32.58505223680686</v>
      </c>
      <c r="N17" s="14">
        <f t="shared" si="0"/>
        <v>1679.5248264815805</v>
      </c>
      <c r="O17" s="37">
        <f>'WEEKLY COMPETITIVE REPORT'!O17</f>
        <v>10</v>
      </c>
      <c r="P17" s="14">
        <f>'WEEKLY COMPETITIVE REPORT'!P17/Y4</f>
        <v>35752.802989855845</v>
      </c>
      <c r="Q17" s="14">
        <f>'WEEKLY COMPETITIVE REPORT'!Q17/Y4</f>
        <v>30966.364121729846</v>
      </c>
      <c r="R17" s="22">
        <f>'WEEKLY COMPETITIVE REPORT'!R17</f>
        <v>6053</v>
      </c>
      <c r="S17" s="22">
        <f>'WEEKLY COMPETITIVE REPORT'!S17</f>
        <v>5022</v>
      </c>
      <c r="T17" s="64">
        <f>'WEEKLY COMPETITIVE REPORT'!T17</f>
        <v>15.456896551724128</v>
      </c>
      <c r="U17" s="14">
        <f>'WEEKLY COMPETITIVE REPORT'!U17/Y4</f>
        <v>180634.00961025094</v>
      </c>
      <c r="V17" s="14">
        <f t="shared" si="1"/>
        <v>3575.2802989855845</v>
      </c>
      <c r="W17" s="25">
        <f t="shared" si="2"/>
        <v>216386.8126001068</v>
      </c>
      <c r="X17" s="22">
        <f>'WEEKLY COMPETITIVE REPORT'!X17</f>
        <v>27745</v>
      </c>
      <c r="Y17" s="56">
        <f>'WEEKLY COMPETITIVE REPORT'!Y17</f>
        <v>33798</v>
      </c>
    </row>
    <row r="18" spans="1:25" ht="13.5" customHeight="1">
      <c r="A18" s="50">
        <v>5</v>
      </c>
      <c r="B18" s="4">
        <f>'WEEKLY COMPETITIVE REPORT'!B18</f>
        <v>5</v>
      </c>
      <c r="C18" s="4" t="str">
        <f>'WEEKLY COMPETITIVE REPORT'!C18</f>
        <v>HUNGER GAMES: CATCHING FIRE</v>
      </c>
      <c r="D18" s="4" t="str">
        <f>'WEEKLY COMPETITIVE REPORT'!D18</f>
        <v>IGRE LAKOTE: KRUTO MAŠČEVANJE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5</v>
      </c>
      <c r="H18" s="37">
        <f>'WEEKLY COMPETITIVE REPORT'!H18</f>
        <v>10</v>
      </c>
      <c r="I18" s="14">
        <f>'WEEKLY COMPETITIVE REPORT'!I18/Y4</f>
        <v>10955.686065136146</v>
      </c>
      <c r="J18" s="14">
        <f>'WEEKLY COMPETITIVE REPORT'!J18/Y4</f>
        <v>12566.737853710625</v>
      </c>
      <c r="K18" s="22">
        <f>'WEEKLY COMPETITIVE REPORT'!K18</f>
        <v>1401</v>
      </c>
      <c r="L18" s="22">
        <f>'WEEKLY COMPETITIVE REPORT'!L18</f>
        <v>1588</v>
      </c>
      <c r="M18" s="64">
        <f>'WEEKLY COMPETITIVE REPORT'!M18</f>
        <v>-12.81996813595326</v>
      </c>
      <c r="N18" s="14">
        <f t="shared" si="0"/>
        <v>1095.5686065136147</v>
      </c>
      <c r="O18" s="37">
        <f>'WEEKLY COMPETITIVE REPORT'!O18</f>
        <v>10</v>
      </c>
      <c r="P18" s="14">
        <f>'WEEKLY COMPETITIVE REPORT'!P18/Y4</f>
        <v>20069.40736785905</v>
      </c>
      <c r="Q18" s="14">
        <f>'WEEKLY COMPETITIVE REPORT'!Q18/Y4</f>
        <v>18306.19327282435</v>
      </c>
      <c r="R18" s="22">
        <f>'WEEKLY COMPETITIVE REPORT'!R18</f>
        <v>2707</v>
      </c>
      <c r="S18" s="22">
        <f>'WEEKLY COMPETITIVE REPORT'!S18</f>
        <v>2485</v>
      </c>
      <c r="T18" s="64">
        <f>'WEEKLY COMPETITIVE REPORT'!T18</f>
        <v>9.631790010936925</v>
      </c>
      <c r="U18" s="14">
        <f>'WEEKLY COMPETITIVE REPORT'!U18/Y4</f>
        <v>183650.56059797117</v>
      </c>
      <c r="V18" s="14">
        <f t="shared" si="1"/>
        <v>2006.940736785905</v>
      </c>
      <c r="W18" s="25">
        <f t="shared" si="2"/>
        <v>203719.96796583023</v>
      </c>
      <c r="X18" s="22">
        <f>'WEEKLY COMPETITIVE REPORT'!X18</f>
        <v>25439</v>
      </c>
      <c r="Y18" s="56">
        <f>'WEEKLY COMPETITIVE REPORT'!Y18</f>
        <v>28146</v>
      </c>
    </row>
    <row r="19" spans="1:25" ht="12.75">
      <c r="A19" s="50">
        <v>6</v>
      </c>
      <c r="B19" s="4">
        <f>'WEEKLY COMPETITIVE REPORT'!B19</f>
        <v>6</v>
      </c>
      <c r="C19" s="4" t="str">
        <f>'WEEKLY COMPETITIVE REPORT'!C19</f>
        <v>LAST VEGAS</v>
      </c>
      <c r="D19" s="4" t="str">
        <f>'WEEKLY COMPETITIVE REPORT'!D19</f>
        <v>LEGENDE V VEGASU</v>
      </c>
      <c r="E19" s="4" t="str">
        <f>'WEEKLY COMPETITIVE REPORT'!E19</f>
        <v>IND</v>
      </c>
      <c r="F19" s="4" t="str">
        <f>'WEEKLY COMPETITIVE REPORT'!F19</f>
        <v>Blitz</v>
      </c>
      <c r="G19" s="37">
        <f>'WEEKLY COMPETITIVE REPORT'!G19</f>
        <v>7</v>
      </c>
      <c r="H19" s="37">
        <f>'WEEKLY COMPETITIVE REPORT'!H19</f>
        <v>8</v>
      </c>
      <c r="I19" s="14">
        <f>'WEEKLY COMPETITIVE REPORT'!I19/Y4</f>
        <v>6890.01601708489</v>
      </c>
      <c r="J19" s="14">
        <f>'WEEKLY COMPETITIVE REPORT'!J19/Y4</f>
        <v>7201.014415376401</v>
      </c>
      <c r="K19" s="22">
        <f>'WEEKLY COMPETITIVE REPORT'!K19</f>
        <v>885</v>
      </c>
      <c r="L19" s="22">
        <f>'WEEKLY COMPETITIVE REPORT'!L19</f>
        <v>939</v>
      </c>
      <c r="M19" s="64">
        <f>'WEEKLY COMPETITIVE REPORT'!M19</f>
        <v>-4.31881371640408</v>
      </c>
      <c r="N19" s="14">
        <f t="shared" si="0"/>
        <v>861.2520021356113</v>
      </c>
      <c r="O19" s="37">
        <f>'WEEKLY COMPETITIVE REPORT'!O19</f>
        <v>8</v>
      </c>
      <c r="P19" s="14">
        <f>'WEEKLY COMPETITIVE REPORT'!P19/Y4</f>
        <v>13797.383876134543</v>
      </c>
      <c r="Q19" s="14">
        <f>'WEEKLY COMPETITIVE REPORT'!Q19/Y4</f>
        <v>9391.350774159104</v>
      </c>
      <c r="R19" s="22">
        <f>'WEEKLY COMPETITIVE REPORT'!R19</f>
        <v>2008</v>
      </c>
      <c r="S19" s="22">
        <f>'WEEKLY COMPETITIVE REPORT'!S19</f>
        <v>1293</v>
      </c>
      <c r="T19" s="64">
        <f>'WEEKLY COMPETITIVE REPORT'!T19</f>
        <v>46.91586128482092</v>
      </c>
      <c r="U19" s="14">
        <f>'WEEKLY COMPETITIVE REPORT'!U19/Y4</f>
        <v>115034.70368392953</v>
      </c>
      <c r="V19" s="14">
        <f t="shared" si="1"/>
        <v>1724.672984516818</v>
      </c>
      <c r="W19" s="25">
        <f t="shared" si="2"/>
        <v>128832.08756006407</v>
      </c>
      <c r="X19" s="22">
        <f>'WEEKLY COMPETITIVE REPORT'!X19</f>
        <v>16065</v>
      </c>
      <c r="Y19" s="56">
        <f>'WEEKLY COMPETITIVE REPORT'!Y19</f>
        <v>18073</v>
      </c>
    </row>
    <row r="20" spans="1:25" ht="12.75">
      <c r="A20" s="51">
        <v>7</v>
      </c>
      <c r="B20" s="4">
        <f>'WEEKLY COMPETITIVE REPORT'!B20</f>
        <v>12</v>
      </c>
      <c r="C20" s="4" t="str">
        <f>'WEEKLY COMPETITIVE REPORT'!C20</f>
        <v>CLASS ENEMY</v>
      </c>
      <c r="D20" s="4" t="str">
        <f>'WEEKLY COMPETITIVE REPORT'!D20</f>
        <v>RAZREDNI SOVRAŽNIK</v>
      </c>
      <c r="E20" s="4" t="str">
        <f>'WEEKLY COMPETITIVE REPORT'!E20</f>
        <v>DOMEST</v>
      </c>
      <c r="F20" s="4" t="str">
        <f>'WEEKLY COMPETITIVE REPORT'!F20</f>
        <v>FIVIA</v>
      </c>
      <c r="G20" s="37">
        <f>'WEEKLY COMPETITIVE REPORT'!G20</f>
        <v>15</v>
      </c>
      <c r="H20" s="37">
        <f>'WEEKLY COMPETITIVE REPORT'!H20</f>
        <v>11</v>
      </c>
      <c r="I20" s="14">
        <f>'WEEKLY COMPETITIVE REPORT'!I20/Y4</f>
        <v>3462.3598505072077</v>
      </c>
      <c r="J20" s="14">
        <f>'WEEKLY COMPETITIVE REPORT'!J20/Y4</f>
        <v>608.649225840897</v>
      </c>
      <c r="K20" s="22">
        <f>'WEEKLY COMPETITIVE REPORT'!K20</f>
        <v>798</v>
      </c>
      <c r="L20" s="22">
        <f>'WEEKLY COMPETITIVE REPORT'!L20</f>
        <v>81</v>
      </c>
      <c r="M20" s="64">
        <f>'WEEKLY COMPETITIVE REPORT'!M20</f>
        <v>468.859649122807</v>
      </c>
      <c r="N20" s="14">
        <f t="shared" si="0"/>
        <v>314.75998640974615</v>
      </c>
      <c r="O20" s="37">
        <f>'WEEKLY COMPETITIVE REPORT'!O20</f>
        <v>11</v>
      </c>
      <c r="P20" s="14">
        <f>'WEEKLY COMPETITIVE REPORT'!P20/Y4</f>
        <v>11592.365189535505</v>
      </c>
      <c r="Q20" s="14">
        <f>'WEEKLY COMPETITIVE REPORT'!Q20/Y4</f>
        <v>2912.4399359316603</v>
      </c>
      <c r="R20" s="22">
        <f>'WEEKLY COMPETITIVE REPORT'!R20</f>
        <v>2659</v>
      </c>
      <c r="S20" s="22">
        <f>'WEEKLY COMPETITIVE REPORT'!S20</f>
        <v>652</v>
      </c>
      <c r="T20" s="64">
        <f>'WEEKLY COMPETITIVE REPORT'!T20</f>
        <v>298.0293308890926</v>
      </c>
      <c r="U20" s="14">
        <f>'WEEKLY COMPETITIVE REPORT'!U20/Y4</f>
        <v>180521.8900160171</v>
      </c>
      <c r="V20" s="14">
        <f t="shared" si="1"/>
        <v>1053.851380866864</v>
      </c>
      <c r="W20" s="25">
        <f t="shared" si="2"/>
        <v>192114.25520555262</v>
      </c>
      <c r="X20" s="22">
        <f>'WEEKLY COMPETITIVE REPORT'!X20</f>
        <v>33066</v>
      </c>
      <c r="Y20" s="56">
        <f>'WEEKLY COMPETITIVE REPORT'!Y20</f>
        <v>35725</v>
      </c>
    </row>
    <row r="21" spans="1:25" ht="12.75">
      <c r="A21" s="50">
        <v>8</v>
      </c>
      <c r="B21" s="4">
        <f>'WEEKLY COMPETITIVE REPORT'!B21</f>
        <v>8</v>
      </c>
      <c r="C21" s="4" t="str">
        <f>'WEEKLY COMPETITIVE REPORT'!C21</f>
        <v>DELIVERY MAN</v>
      </c>
      <c r="D21" s="4" t="str">
        <f>'WEEKLY COMPETITIVE REPORT'!D21</f>
        <v>DOSTAVLJALEC</v>
      </c>
      <c r="E21" s="4" t="str">
        <f>'WEEKLY COMPETITIVE REPORT'!E21</f>
        <v>IND</v>
      </c>
      <c r="F21" s="4" t="str">
        <f>'WEEKLY COMPETITIVE REPORT'!F21</f>
        <v>Blitz</v>
      </c>
      <c r="G21" s="37">
        <f>'WEEKLY COMPETITIVE REPORT'!G21</f>
        <v>4</v>
      </c>
      <c r="H21" s="37">
        <f>'WEEKLY COMPETITIVE REPORT'!H21</f>
        <v>9</v>
      </c>
      <c r="I21" s="14">
        <f>'WEEKLY COMPETITIVE REPORT'!I21/Y4</f>
        <v>4121.72984516818</v>
      </c>
      <c r="J21" s="14">
        <f>'WEEKLY COMPETITIVE REPORT'!J21/Y4</f>
        <v>3258.1420181526964</v>
      </c>
      <c r="K21" s="22">
        <f>'WEEKLY COMPETITIVE REPORT'!K21</f>
        <v>523</v>
      </c>
      <c r="L21" s="22">
        <f>'WEEKLY COMPETITIVE REPORT'!L21</f>
        <v>420</v>
      </c>
      <c r="M21" s="64">
        <f>'WEEKLY COMPETITIVE REPORT'!M21</f>
        <v>26.50553052027857</v>
      </c>
      <c r="N21" s="14">
        <f aca="true" t="shared" si="3" ref="N21:N33">I21/H21</f>
        <v>457.9699827964644</v>
      </c>
      <c r="O21" s="37">
        <f>'WEEKLY COMPETITIVE REPORT'!O21</f>
        <v>9</v>
      </c>
      <c r="P21" s="14">
        <f>'WEEKLY COMPETITIVE REPORT'!P21/Y4</f>
        <v>7777.629471436198</v>
      </c>
      <c r="Q21" s="14">
        <f>'WEEKLY COMPETITIVE REPORT'!Q21/Y4</f>
        <v>4555.52589428724</v>
      </c>
      <c r="R21" s="22">
        <f>'WEEKLY COMPETITIVE REPORT'!R21</f>
        <v>1100</v>
      </c>
      <c r="S21" s="22">
        <f>'WEEKLY COMPETITIVE REPORT'!S21</f>
        <v>631</v>
      </c>
      <c r="T21" s="64">
        <f>'WEEKLY COMPETITIVE REPORT'!T21</f>
        <v>70.72956343392909</v>
      </c>
      <c r="U21" s="14">
        <f>'WEEKLY COMPETITIVE REPORT'!U21/Y4</f>
        <v>28813.400961025094</v>
      </c>
      <c r="V21" s="14">
        <f aca="true" t="shared" si="4" ref="V21:V33">P21/O21</f>
        <v>864.1810523817999</v>
      </c>
      <c r="W21" s="25">
        <f aca="true" t="shared" si="5" ref="W21:W33">P21+U21</f>
        <v>36591.030432461295</v>
      </c>
      <c r="X21" s="22">
        <f>'WEEKLY COMPETITIVE REPORT'!X21</f>
        <v>4053</v>
      </c>
      <c r="Y21" s="56">
        <f>'WEEKLY COMPETITIVE REPORT'!Y21</f>
        <v>5153</v>
      </c>
    </row>
    <row r="22" spans="1:25" ht="12.75">
      <c r="A22" s="50">
        <v>9</v>
      </c>
      <c r="B22" s="4" t="str">
        <f>'WEEKLY COMPETITIVE REPORT'!B22</f>
        <v>New</v>
      </c>
      <c r="C22" s="4" t="str">
        <f>'WEEKLY COMPETITIVE REPORT'!C22</f>
        <v>ALL IS LOST</v>
      </c>
      <c r="D22" s="4" t="str">
        <f>'WEEKLY COMPETITIVE REPORT'!D22</f>
        <v>VSE JE IZGUBLJENO</v>
      </c>
      <c r="E22" s="4" t="str">
        <f>'WEEKLY COMPETITIVE REPORT'!E22</f>
        <v>IND</v>
      </c>
      <c r="F22" s="4" t="str">
        <f>'WEEKLY COMPETITIVE REPORT'!F22</f>
        <v>Karantanija</v>
      </c>
      <c r="G22" s="37">
        <f>'WEEKLY COMPETITIVE REPORT'!G22</f>
        <v>1</v>
      </c>
      <c r="H22" s="37">
        <f>'WEEKLY COMPETITIVE REPORT'!H22</f>
        <v>8</v>
      </c>
      <c r="I22" s="14">
        <f>'WEEKLY COMPETITIVE REPORT'!I22/Y4</f>
        <v>4042.9791777896426</v>
      </c>
      <c r="J22" s="14">
        <f>'WEEKLY COMPETITIVE REPORT'!J22/Y4</f>
        <v>0</v>
      </c>
      <c r="K22" s="22">
        <f>'WEEKLY COMPETITIVE REPORT'!K22</f>
        <v>553</v>
      </c>
      <c r="L22" s="22">
        <f>'WEEKLY COMPETITIVE REPORT'!L22</f>
        <v>0</v>
      </c>
      <c r="M22" s="64">
        <f>'WEEKLY COMPETITIVE REPORT'!M22</f>
        <v>0</v>
      </c>
      <c r="N22" s="14">
        <f t="shared" si="3"/>
        <v>505.3723972237053</v>
      </c>
      <c r="O22" s="37">
        <f>'WEEKLY COMPETITIVE REPORT'!O22</f>
        <v>8</v>
      </c>
      <c r="P22" s="14">
        <f>'WEEKLY COMPETITIVE REPORT'!P22/Y4</f>
        <v>7722.904431393486</v>
      </c>
      <c r="Q22" s="14">
        <f>'WEEKLY COMPETITIVE REPORT'!Q22/Y4</f>
        <v>0</v>
      </c>
      <c r="R22" s="22">
        <f>'WEEKLY COMPETITIVE REPORT'!R22</f>
        <v>1081</v>
      </c>
      <c r="S22" s="22">
        <f>'WEEKLY COMPETITIVE REPORT'!S22</f>
        <v>0</v>
      </c>
      <c r="T22" s="64">
        <f>'WEEKLY COMPETITIVE REPORT'!T22</f>
        <v>0</v>
      </c>
      <c r="U22" s="14">
        <f>'WEEKLY COMPETITIVE REPORT'!U22/Y4</f>
        <v>6377.469300587293</v>
      </c>
      <c r="V22" s="14">
        <f t="shared" si="4"/>
        <v>965.3630539241858</v>
      </c>
      <c r="W22" s="25">
        <f t="shared" si="5"/>
        <v>14100.37373198078</v>
      </c>
      <c r="X22" s="22">
        <f>'WEEKLY COMPETITIVE REPORT'!X22</f>
        <v>1056</v>
      </c>
      <c r="Y22" s="56">
        <f>'WEEKLY COMPETITIVE REPORT'!Y22</f>
        <v>2137</v>
      </c>
    </row>
    <row r="23" spans="1:25" ht="12.75">
      <c r="A23" s="50">
        <v>10</v>
      </c>
      <c r="B23" s="4">
        <f>'WEEKLY COMPETITIVE REPORT'!B23</f>
        <v>7</v>
      </c>
      <c r="C23" s="4" t="str">
        <f>'WEEKLY COMPETITIVE REPORT'!C23</f>
        <v>PHILOMENA</v>
      </c>
      <c r="D23" s="4" t="str">
        <f>'WEEKLY COMPETITIVE REPORT'!D23</f>
        <v>PHILOMENA</v>
      </c>
      <c r="E23" s="4" t="str">
        <f>'WEEKLY COMPETITIVE REPORT'!E23</f>
        <v>IND</v>
      </c>
      <c r="F23" s="4" t="str">
        <f>'WEEKLY COMPETITIVE REPORT'!F23</f>
        <v>FIVIA</v>
      </c>
      <c r="G23" s="37">
        <f>'WEEKLY COMPETITIVE REPORT'!G23</f>
        <v>2</v>
      </c>
      <c r="H23" s="37">
        <f>'WEEKLY COMPETITIVE REPORT'!H23</f>
        <v>3</v>
      </c>
      <c r="I23" s="14">
        <f>'WEEKLY COMPETITIVE REPORT'!I23/Y4</f>
        <v>3371.596369460758</v>
      </c>
      <c r="J23" s="14">
        <f>'WEEKLY COMPETITIVE REPORT'!J23/Y4</f>
        <v>3155.3657234383345</v>
      </c>
      <c r="K23" s="22">
        <f>'WEEKLY COMPETITIVE REPORT'!K23</f>
        <v>525</v>
      </c>
      <c r="L23" s="22">
        <f>'WEEKLY COMPETITIVE REPORT'!L23</f>
        <v>507</v>
      </c>
      <c r="M23" s="64">
        <f>'WEEKLY COMPETITIVE REPORT'!M23</f>
        <v>6.852791878172582</v>
      </c>
      <c r="N23" s="14">
        <f t="shared" si="3"/>
        <v>1123.8654564869194</v>
      </c>
      <c r="O23" s="37">
        <f>'WEEKLY COMPETITIVE REPORT'!O23</f>
        <v>3</v>
      </c>
      <c r="P23" s="14">
        <f>'WEEKLY COMPETITIVE REPORT'!P23/Y4</f>
        <v>7319.807794981313</v>
      </c>
      <c r="Q23" s="14">
        <f>'WEEKLY COMPETITIVE REPORT'!Q23/Y4</f>
        <v>5479.1777896422855</v>
      </c>
      <c r="R23" s="22">
        <f>'WEEKLY COMPETITIVE REPORT'!R23</f>
        <v>1173</v>
      </c>
      <c r="S23" s="22">
        <f>'WEEKLY COMPETITIVE REPORT'!S23</f>
        <v>925</v>
      </c>
      <c r="T23" s="64">
        <f>'WEEKLY COMPETITIVE REPORT'!T23</f>
        <v>33.593179049939096</v>
      </c>
      <c r="U23" s="14">
        <f>'WEEKLY COMPETITIVE REPORT'!U23/Y4</f>
        <v>15660.704751735184</v>
      </c>
      <c r="V23" s="14">
        <f t="shared" si="4"/>
        <v>2439.9359316604377</v>
      </c>
      <c r="W23" s="25">
        <f t="shared" si="5"/>
        <v>22980.512546716498</v>
      </c>
      <c r="X23" s="22">
        <f>'WEEKLY COMPETITIVE REPORT'!X23</f>
        <v>2519</v>
      </c>
      <c r="Y23" s="56">
        <f>'WEEKLY COMPETITIVE REPORT'!Y23</f>
        <v>3692</v>
      </c>
    </row>
    <row r="24" spans="1:25" ht="12.75">
      <c r="A24" s="50">
        <v>11</v>
      </c>
      <c r="B24" s="4" t="str">
        <f>'WEEKLY COMPETITIVE REPORT'!B24</f>
        <v>New</v>
      </c>
      <c r="C24" s="4" t="str">
        <f>'WEEKLY COMPETITIVE REPORT'!C24</f>
        <v>JUSTIN AND THE KNIGHTS OF VALOUR</v>
      </c>
      <c r="D24" s="4" t="str">
        <f>'WEEKLY COMPETITIVE REPORT'!D24</f>
        <v>JURIJ IN POGUMNI VITEZI</v>
      </c>
      <c r="E24" s="4" t="str">
        <f>'WEEKLY COMPETITIVE REPORT'!E24</f>
        <v>IND</v>
      </c>
      <c r="F24" s="4" t="str">
        <f>'WEEKLY COMPETITIVE REPORT'!F24</f>
        <v>Blitz</v>
      </c>
      <c r="G24" s="37">
        <f>'WEEKLY COMPETITIVE REPORT'!G24</f>
        <v>1</v>
      </c>
      <c r="H24" s="37">
        <f>'WEEKLY COMPETITIVE REPORT'!H24</f>
        <v>9</v>
      </c>
      <c r="I24" s="14">
        <f>'WEEKLY COMPETITIVE REPORT'!I24/Y4</f>
        <v>4135.077415910305</v>
      </c>
      <c r="J24" s="14">
        <f>'WEEKLY COMPETITIVE REPORT'!J24/Y4</f>
        <v>0</v>
      </c>
      <c r="K24" s="22">
        <f>'WEEKLY COMPETITIVE REPORT'!K24</f>
        <v>597</v>
      </c>
      <c r="L24" s="22">
        <f>'WEEKLY COMPETITIVE REPORT'!L24</f>
        <v>0</v>
      </c>
      <c r="M24" s="64">
        <f>'WEEKLY COMPETITIVE REPORT'!M24</f>
        <v>0</v>
      </c>
      <c r="N24" s="14">
        <f t="shared" si="3"/>
        <v>459.4530462122561</v>
      </c>
      <c r="O24" s="37">
        <f>'WEEKLY COMPETITIVE REPORT'!O24</f>
        <v>9</v>
      </c>
      <c r="P24" s="14">
        <f>'WEEKLY COMPETITIVE REPORT'!P24/Y4</f>
        <v>6915.376401494928</v>
      </c>
      <c r="Q24" s="14">
        <f>'WEEKLY COMPETITIVE REPORT'!Q24/Y4</f>
        <v>0</v>
      </c>
      <c r="R24" s="22">
        <f>'WEEKLY COMPETITIVE REPORT'!R24</f>
        <v>1057</v>
      </c>
      <c r="S24" s="22">
        <f>'WEEKLY COMPETITIVE REPORT'!S24</f>
        <v>0</v>
      </c>
      <c r="T24" s="64">
        <f>'WEEKLY COMPETITIVE REPORT'!T24</f>
        <v>0</v>
      </c>
      <c r="U24" s="14">
        <f>'WEEKLY COMPETITIVE REPORT'!U24/Y4</f>
        <v>0</v>
      </c>
      <c r="V24" s="14">
        <f t="shared" si="4"/>
        <v>768.3751557216588</v>
      </c>
      <c r="W24" s="25">
        <f t="shared" si="5"/>
        <v>6915.376401494928</v>
      </c>
      <c r="X24" s="22">
        <f>'WEEKLY COMPETITIVE REPORT'!X24</f>
        <v>0</v>
      </c>
      <c r="Y24" s="56">
        <f>'WEEKLY COMPETITIVE REPORT'!Y24</f>
        <v>1057</v>
      </c>
    </row>
    <row r="25" spans="1:25" ht="12.75">
      <c r="A25" s="50">
        <v>12</v>
      </c>
      <c r="B25" s="4">
        <f>'WEEKLY COMPETITIVE REPORT'!B25</f>
        <v>16</v>
      </c>
      <c r="C25" s="4" t="str">
        <f>'WEEKLY COMPETITIVE REPORT'!C25</f>
        <v>CHEFURS RAUS!</v>
      </c>
      <c r="D25" s="4" t="str">
        <f>'WEEKLY COMPETITIVE REPORT'!D25</f>
        <v>ČEFURJI RAUS!</v>
      </c>
      <c r="E25" s="4" t="str">
        <f>'WEEKLY COMPETITIVE REPORT'!E25</f>
        <v>IND</v>
      </c>
      <c r="F25" s="4" t="str">
        <f>'WEEKLY COMPETITIVE REPORT'!F25</f>
        <v>KZC</v>
      </c>
      <c r="G25" s="37">
        <f>'WEEKLY COMPETITIVE REPORT'!G25</f>
        <v>12</v>
      </c>
      <c r="H25" s="37">
        <f>'WEEKLY COMPETITIVE REPORT'!H25</f>
        <v>15</v>
      </c>
      <c r="I25" s="14">
        <f>'WEEKLY COMPETITIVE REPORT'!I25/Y4</f>
        <v>1169.2471970101442</v>
      </c>
      <c r="J25" s="14">
        <f>'WEEKLY COMPETITIVE REPORT'!J25/Y4</f>
        <v>822.210357714896</v>
      </c>
      <c r="K25" s="22">
        <f>'WEEKLY COMPETITIVE REPORT'!K25</f>
        <v>348</v>
      </c>
      <c r="L25" s="22">
        <f>'WEEKLY COMPETITIVE REPORT'!L25</f>
        <v>110</v>
      </c>
      <c r="M25" s="64">
        <f>'WEEKLY COMPETITIVE REPORT'!M25</f>
        <v>42.20779220779221</v>
      </c>
      <c r="N25" s="14">
        <f t="shared" si="3"/>
        <v>77.94981313400962</v>
      </c>
      <c r="O25" s="37">
        <f>'WEEKLY COMPETITIVE REPORT'!O25</f>
        <v>15</v>
      </c>
      <c r="P25" s="14">
        <f>'WEEKLY COMPETITIVE REPORT'!P25/Y4</f>
        <v>5720.768820074746</v>
      </c>
      <c r="Q25" s="14">
        <f>'WEEKLY COMPETITIVE REPORT'!Q25/Y4</f>
        <v>1389.4821142552055</v>
      </c>
      <c r="R25" s="22">
        <f>'WEEKLY COMPETITIVE REPORT'!R25</f>
        <v>1392</v>
      </c>
      <c r="S25" s="22">
        <f>'WEEKLY COMPETITIVE REPORT'!S25</f>
        <v>220</v>
      </c>
      <c r="T25" s="64">
        <f>'WEEKLY COMPETITIVE REPORT'!T25</f>
        <v>311.71950048030743</v>
      </c>
      <c r="U25" s="14">
        <f>'WEEKLY COMPETITIVE REPORT'!U25/Y4</f>
        <v>349923.9188467699</v>
      </c>
      <c r="V25" s="14">
        <f t="shared" si="4"/>
        <v>381.3845880049831</v>
      </c>
      <c r="W25" s="25">
        <f t="shared" si="5"/>
        <v>355644.68766684463</v>
      </c>
      <c r="X25" s="22">
        <f>'WEEKLY COMPETITIVE REPORT'!X25</f>
        <v>53217</v>
      </c>
      <c r="Y25" s="56">
        <f>'WEEKLY COMPETITIVE REPORT'!Y25</f>
        <v>54609</v>
      </c>
    </row>
    <row r="26" spans="1:25" ht="12.75" customHeight="1">
      <c r="A26" s="50">
        <v>13</v>
      </c>
      <c r="B26" s="4">
        <f>'WEEKLY COMPETITIVE REPORT'!B26</f>
        <v>13</v>
      </c>
      <c r="C26" s="4" t="str">
        <f>'WEEKLY COMPETITIVE REPORT'!C26</f>
        <v>COUNSELOR</v>
      </c>
      <c r="D26" s="4" t="str">
        <f>'WEEKLY COMPETITIVE REPORT'!D26</f>
        <v>SVETOVALEC</v>
      </c>
      <c r="E26" s="4" t="str">
        <f>'WEEKLY COMPETITIVE REPORT'!E26</f>
        <v>IND</v>
      </c>
      <c r="F26" s="4" t="str">
        <f>'WEEKLY COMPETITIVE REPORT'!F26</f>
        <v>Blitz</v>
      </c>
      <c r="G26" s="37">
        <f>'WEEKLY COMPETITIVE REPORT'!G26</f>
        <v>6</v>
      </c>
      <c r="H26" s="37">
        <f>'WEEKLY COMPETITIVE REPORT'!H26</f>
        <v>8</v>
      </c>
      <c r="I26" s="14">
        <f>'WEEKLY COMPETITIVE REPORT'!I26/Y4</f>
        <v>2031.500266951415</v>
      </c>
      <c r="J26" s="14">
        <f>'WEEKLY COMPETITIVE REPORT'!J26/Y4</f>
        <v>1841.9647624132408</v>
      </c>
      <c r="K26" s="22">
        <f>'WEEKLY COMPETITIVE REPORT'!K26</f>
        <v>263</v>
      </c>
      <c r="L26" s="22">
        <f>'WEEKLY COMPETITIVE REPORT'!L26</f>
        <v>234</v>
      </c>
      <c r="M26" s="64">
        <f>'WEEKLY COMPETITIVE REPORT'!M26</f>
        <v>10.289855072463766</v>
      </c>
      <c r="N26" s="14">
        <f t="shared" si="3"/>
        <v>253.93753336892686</v>
      </c>
      <c r="O26" s="37">
        <f>'WEEKLY COMPETITIVE REPORT'!O26</f>
        <v>8</v>
      </c>
      <c r="P26" s="14">
        <f>'WEEKLY COMPETITIVE REPORT'!P26/Y4</f>
        <v>3942.8723972237053</v>
      </c>
      <c r="Q26" s="14">
        <f>'WEEKLY COMPETITIVE REPORT'!Q26/Y4</f>
        <v>2427.9231179925255</v>
      </c>
      <c r="R26" s="22">
        <f>'WEEKLY COMPETITIVE REPORT'!R26</f>
        <v>518</v>
      </c>
      <c r="S26" s="22">
        <f>'WEEKLY COMPETITIVE REPORT'!S26</f>
        <v>316</v>
      </c>
      <c r="T26" s="64">
        <f>'WEEKLY COMPETITIVE REPORT'!T26</f>
        <v>62.39692138537657</v>
      </c>
      <c r="U26" s="14">
        <f>'WEEKLY COMPETITIVE REPORT'!U26/Y4</f>
        <v>54907.90176187934</v>
      </c>
      <c r="V26" s="14">
        <f t="shared" si="4"/>
        <v>492.85904965296317</v>
      </c>
      <c r="W26" s="25">
        <f t="shared" si="5"/>
        <v>58850.77415910304</v>
      </c>
      <c r="X26" s="22">
        <f>'WEEKLY COMPETITIVE REPORT'!X26</f>
        <v>7553</v>
      </c>
      <c r="Y26" s="56">
        <f>'WEEKLY COMPETITIVE REPORT'!Y26</f>
        <v>8071</v>
      </c>
    </row>
    <row r="27" spans="1:25" ht="12.75" customHeight="1">
      <c r="A27" s="50">
        <v>14</v>
      </c>
      <c r="B27" s="4">
        <f>'WEEKLY COMPETITIVE REPORT'!B27</f>
        <v>10</v>
      </c>
      <c r="C27" s="4" t="str">
        <f>'WEEKLY COMPETITIVE REPORT'!C27</f>
        <v>BAD GRANDPA</v>
      </c>
      <c r="D27" s="4" t="str">
        <f>'WEEKLY COMPETITIVE REPORT'!D27</f>
        <v>NESRAMNI DEDI</v>
      </c>
      <c r="E27" s="4" t="str">
        <f>'WEEKLY COMPETITIVE REPORT'!E27</f>
        <v>PAR</v>
      </c>
      <c r="F27" s="4" t="str">
        <f>'WEEKLY COMPETITIVE REPORT'!F27</f>
        <v>Karantanija</v>
      </c>
      <c r="G27" s="37">
        <f>'WEEKLY COMPETITIVE REPORT'!G27</f>
        <v>9</v>
      </c>
      <c r="H27" s="37">
        <f>'WEEKLY COMPETITIVE REPORT'!H27</f>
        <v>9</v>
      </c>
      <c r="I27" s="14">
        <f>'WEEKLY COMPETITIVE REPORT'!I27/Y4</f>
        <v>2116.9247197010145</v>
      </c>
      <c r="J27" s="14">
        <f>'WEEKLY COMPETITIVE REPORT'!J27/Y17</f>
        <v>0.06458962068761465</v>
      </c>
      <c r="K27" s="22">
        <f>'WEEKLY COMPETITIVE REPORT'!K27</f>
        <v>324</v>
      </c>
      <c r="L27" s="22">
        <f>'WEEKLY COMPETITIVE REPORT'!L27</f>
        <v>420</v>
      </c>
      <c r="M27" s="64">
        <f>'WEEKLY COMPETITIVE REPORT'!M27</f>
        <v>-27.347686669720574</v>
      </c>
      <c r="N27" s="14">
        <f t="shared" si="3"/>
        <v>235.21385774455717</v>
      </c>
      <c r="O27" s="37">
        <f>'WEEKLY COMPETITIVE REPORT'!O27</f>
        <v>9</v>
      </c>
      <c r="P27" s="14">
        <f>'WEEKLY COMPETITIVE REPORT'!P27/Y4</f>
        <v>3845.4351308061932</v>
      </c>
      <c r="Q27" s="14">
        <f>'WEEKLY COMPETITIVE REPORT'!Q27/Y17</f>
        <v>0.08308183916208059</v>
      </c>
      <c r="R27" s="22">
        <f>'WEEKLY COMPETITIVE REPORT'!R27</f>
        <v>615</v>
      </c>
      <c r="S27" s="22">
        <f>'WEEKLY COMPETITIVE REPORT'!S27</f>
        <v>579</v>
      </c>
      <c r="T27" s="64">
        <f>'WEEKLY COMPETITIVE REPORT'!T27</f>
        <v>2.599715099715098</v>
      </c>
      <c r="U27" s="14">
        <f>'WEEKLY COMPETITIVE REPORT'!U27/Y17</f>
        <v>5.669447896325226</v>
      </c>
      <c r="V27" s="14">
        <f t="shared" si="4"/>
        <v>427.270570089577</v>
      </c>
      <c r="W27" s="25">
        <f t="shared" si="5"/>
        <v>3851.1045787025187</v>
      </c>
      <c r="X27" s="22">
        <f>'WEEKLY COMPETITIVE REPORT'!X27</f>
        <v>37602</v>
      </c>
      <c r="Y27" s="56">
        <f>'WEEKLY COMPETITIVE REPORT'!Y27</f>
        <v>38217</v>
      </c>
    </row>
    <row r="28" spans="1:25" ht="12.75">
      <c r="A28" s="50">
        <v>15</v>
      </c>
      <c r="B28" s="4" t="str">
        <f>'WEEKLY COMPETITIVE REPORT'!B28</f>
        <v>New</v>
      </c>
      <c r="C28" s="4" t="str">
        <f>'WEEKLY COMPETITIVE REPORT'!C28</f>
        <v>SPACE PIRATE CAPTAIN HARLOCK</v>
      </c>
      <c r="D28" s="4" t="str">
        <f>'WEEKLY COMPETITIVE REPORT'!D28</f>
        <v>VESOLJSKI PIRAT KAPITAN HARLOCK</v>
      </c>
      <c r="E28" s="4" t="str">
        <f>'WEEKLY COMPETITIVE REPORT'!E28</f>
        <v>IND</v>
      </c>
      <c r="F28" s="4" t="str">
        <f>'WEEKLY COMPETITIVE REPORT'!F28</f>
        <v>Karantanija</v>
      </c>
      <c r="G28" s="37">
        <f>'WEEKLY COMPETITIVE REPORT'!G28</f>
        <v>1</v>
      </c>
      <c r="H28" s="37">
        <f>'WEEKLY COMPETITIVE REPORT'!H28</f>
        <v>8</v>
      </c>
      <c r="I28" s="14">
        <f>'WEEKLY COMPETITIVE REPORT'!I28/Y4</f>
        <v>1623.0646022423919</v>
      </c>
      <c r="J28" s="14">
        <f>'WEEKLY COMPETITIVE REPORT'!J28/Y17</f>
        <v>0</v>
      </c>
      <c r="K28" s="22">
        <f>'WEEKLY COMPETITIVE REPORT'!K28</f>
        <v>215</v>
      </c>
      <c r="L28" s="22">
        <f>'WEEKLY COMPETITIVE REPORT'!L28</f>
        <v>0</v>
      </c>
      <c r="M28" s="64">
        <f>'WEEKLY COMPETITIVE REPORT'!M28</f>
        <v>0</v>
      </c>
      <c r="N28" s="14">
        <f t="shared" si="3"/>
        <v>202.88307528029898</v>
      </c>
      <c r="O28" s="37">
        <f>'WEEKLY COMPETITIVE REPORT'!O28</f>
        <v>8</v>
      </c>
      <c r="P28" s="14">
        <f>'WEEKLY COMPETITIVE REPORT'!P28/Y4</f>
        <v>3085.9583555792847</v>
      </c>
      <c r="Q28" s="14">
        <f>'WEEKLY COMPETITIVE REPORT'!Q28/Y17</f>
        <v>0</v>
      </c>
      <c r="R28" s="22">
        <f>'WEEKLY COMPETITIVE REPORT'!R28</f>
        <v>434</v>
      </c>
      <c r="S28" s="22">
        <f>'WEEKLY COMPETITIVE REPORT'!S28</f>
        <v>0</v>
      </c>
      <c r="T28" s="64">
        <f>'WEEKLY COMPETITIVE REPORT'!T28</f>
        <v>0</v>
      </c>
      <c r="U28" s="14">
        <f>'WEEKLY COMPETITIVE REPORT'!U28/Y17</f>
        <v>0.019616545357713473</v>
      </c>
      <c r="V28" s="14">
        <f t="shared" si="4"/>
        <v>385.7447944474106</v>
      </c>
      <c r="W28" s="25">
        <f t="shared" si="5"/>
        <v>3085.9779721246423</v>
      </c>
      <c r="X28" s="22">
        <f>'WEEKLY COMPETITIVE REPORT'!W29</f>
        <v>13987</v>
      </c>
      <c r="Y28" s="56">
        <f>'WEEKLY COMPETITIVE REPORT'!X29</f>
        <v>2255</v>
      </c>
    </row>
    <row r="29" spans="1:25" ht="12.75">
      <c r="A29" s="50">
        <v>16</v>
      </c>
      <c r="B29" s="4">
        <f>'WEEKLY COMPETITIVE REPORT'!B29</f>
        <v>9</v>
      </c>
      <c r="C29" s="4" t="str">
        <f>'WEEKLY COMPETITIVE REPORT'!C29</f>
        <v>THANKS FOR SHARING</v>
      </c>
      <c r="D29" s="4" t="str">
        <f>'WEEKLY COMPETITIVE REPORT'!D29</f>
        <v>ODVISNIKI OD SEKSA</v>
      </c>
      <c r="E29" s="4" t="str">
        <f>'WEEKLY COMPETITIVE REPORT'!E29</f>
        <v>IND</v>
      </c>
      <c r="F29" s="4" t="str">
        <f>'WEEKLY COMPETITIVE REPORT'!F29</f>
        <v>Cinemania</v>
      </c>
      <c r="G29" s="37">
        <f>'WEEKLY COMPETITIVE REPORT'!G29</f>
        <v>4</v>
      </c>
      <c r="H29" s="37">
        <f>'WEEKLY COMPETITIVE REPORT'!H29</f>
        <v>6</v>
      </c>
      <c r="I29" s="14">
        <f>'WEEKLY COMPETITIVE REPORT'!I29/Y4</f>
        <v>1497.5974372664175</v>
      </c>
      <c r="J29" s="14">
        <f>'WEEKLY COMPETITIVE REPORT'!J29/Y17</f>
        <v>0.06180839102905497</v>
      </c>
      <c r="K29" s="22">
        <f>'WEEKLY COMPETITIVE REPORT'!K29</f>
        <v>190</v>
      </c>
      <c r="L29" s="22">
        <f>'WEEKLY COMPETITIVE REPORT'!L29</f>
        <v>361</v>
      </c>
      <c r="M29" s="64">
        <f>'WEEKLY COMPETITIVE REPORT'!M29</f>
        <v>-46.29009095260891</v>
      </c>
      <c r="N29" s="14">
        <f t="shared" si="3"/>
        <v>249.59957287773625</v>
      </c>
      <c r="O29" s="37">
        <f>'WEEKLY COMPETITIVE REPORT'!O29</f>
        <v>6</v>
      </c>
      <c r="P29" s="14">
        <f>'WEEKLY COMPETITIVE REPORT'!P29/Y4</f>
        <v>2640.149492792312</v>
      </c>
      <c r="Q29" s="14">
        <f>'WEEKLY COMPETITIVE REPORT'!Q29/Y17</f>
        <v>0.09074501449789929</v>
      </c>
      <c r="R29" s="22">
        <f>'WEEKLY COMPETITIVE REPORT'!R29</f>
        <v>334</v>
      </c>
      <c r="S29" s="22">
        <f>'WEEKLY COMPETITIVE REPORT'!S29</f>
        <v>574</v>
      </c>
      <c r="T29" s="64">
        <f>'WEEKLY COMPETITIVE REPORT'!T29</f>
        <v>-35.507010107597</v>
      </c>
      <c r="U29" s="14" t="e">
        <f>'WEEKLY COMPETITIVE REPORT'!#REF!/Y4</f>
        <v>#REF!</v>
      </c>
      <c r="V29" s="14">
        <f t="shared" si="4"/>
        <v>440.0249154653853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2589</v>
      </c>
    </row>
    <row r="30" spans="1:25" ht="12.75">
      <c r="A30" s="51">
        <v>17</v>
      </c>
      <c r="B30" s="4">
        <f>'WEEKLY COMPETITIVE REPORT'!B30</f>
        <v>11</v>
      </c>
      <c r="C30" s="4" t="str">
        <f>'WEEKLY COMPETITIVE REPORT'!C30</f>
        <v>INSIDE LLEWYN DAVIS</v>
      </c>
      <c r="D30" s="4" t="str">
        <f>'WEEKLY COMPETITIVE REPORT'!D30</f>
        <v>LLEWYN DAVIS</v>
      </c>
      <c r="E30" s="4" t="str">
        <f>'WEEKLY COMPETITIVE REPORT'!E30</f>
        <v>IND</v>
      </c>
      <c r="F30" s="4" t="str">
        <f>'WEEKLY COMPETITIVE REPORT'!F30</f>
        <v>Blitz</v>
      </c>
      <c r="G30" s="37">
        <f>'WEEKLY COMPETITIVE REPORT'!G30</f>
        <v>2</v>
      </c>
      <c r="H30" s="37">
        <f>'WEEKLY COMPETITIVE REPORT'!H30</f>
        <v>1</v>
      </c>
      <c r="I30" s="14">
        <f>'WEEKLY COMPETITIVE REPORT'!I30/Y4</f>
        <v>1333.422317138281</v>
      </c>
      <c r="J30" s="14">
        <f>'WEEKLY COMPETITIVE REPORT'!J30/Y17</f>
        <v>0.04198473282442748</v>
      </c>
      <c r="K30" s="22">
        <f>'WEEKLY COMPETITIVE REPORT'!K30</f>
        <v>213</v>
      </c>
      <c r="L30" s="22">
        <f>'WEEKLY COMPETITIVE REPORT'!L30</f>
        <v>317</v>
      </c>
      <c r="M30" s="64">
        <f>'WEEKLY COMPETITIVE REPORT'!M30</f>
        <v>-29.598308668076115</v>
      </c>
      <c r="N30" s="14">
        <f t="shared" si="3"/>
        <v>1333.422317138281</v>
      </c>
      <c r="O30" s="37">
        <f>'WEEKLY COMPETITIVE REPORT'!O30</f>
        <v>1</v>
      </c>
      <c r="P30" s="14">
        <f>'WEEKLY COMPETITIVE REPORT'!P30/Y4</f>
        <v>2521.3561131874</v>
      </c>
      <c r="Q30" s="14">
        <f>'WEEKLY COMPETITIVE REPORT'!Q30/Y17</f>
        <v>0.07642464051127286</v>
      </c>
      <c r="R30" s="22">
        <f>'WEEKLY COMPETITIVE REPORT'!R30</f>
        <v>409</v>
      </c>
      <c r="S30" s="22">
        <f>'WEEKLY COMPETITIVE REPORT'!S30</f>
        <v>599</v>
      </c>
      <c r="T30" s="64">
        <f>'WEEKLY COMPETITIVE REPORT'!T30</f>
        <v>-26.867982965543945</v>
      </c>
      <c r="U30" s="14">
        <f>'WEEKLY COMPETITIVE REPORT'!U30/Y4</f>
        <v>15010.6780565937</v>
      </c>
      <c r="V30" s="14">
        <f t="shared" si="4"/>
        <v>2521.3561131874</v>
      </c>
      <c r="W30" s="25">
        <f t="shared" si="5"/>
        <v>17532.0341697811</v>
      </c>
      <c r="X30" s="22">
        <f>'WEEKLY COMPETITIVE REPORT'!X30</f>
        <v>2486</v>
      </c>
      <c r="Y30" s="56">
        <f>'WEEKLY COMPETITIVE REPORT'!Y30</f>
        <v>2895</v>
      </c>
    </row>
    <row r="31" spans="1:25" ht="12.75">
      <c r="A31" s="50">
        <v>18</v>
      </c>
      <c r="B31" s="4">
        <f>'WEEKLY COMPETITIVE REPORT'!B31</f>
        <v>14</v>
      </c>
      <c r="C31" s="4" t="str">
        <f>'WEEKLY COMPETITIVE REPORT'!C31</f>
        <v>THOR: THE DARK WORLD 3D</v>
      </c>
      <c r="D31" s="4" t="str">
        <f>'WEEKLY COMPETITIVE REPORT'!D31</f>
        <v>THOR: SVET TEME 3D</v>
      </c>
      <c r="E31" s="4" t="str">
        <f>'WEEKLY COMPETITIVE REPORT'!E31</f>
        <v>BVI</v>
      </c>
      <c r="F31" s="4" t="str">
        <f>'WEEKLY COMPETITIVE REPORT'!F31</f>
        <v>CENEX</v>
      </c>
      <c r="G31" s="37">
        <f>'WEEKLY COMPETITIVE REPORT'!G31</f>
        <v>8</v>
      </c>
      <c r="H31" s="37">
        <f>'WEEKLY COMPETITIVE REPORT'!H31</f>
        <v>17</v>
      </c>
      <c r="I31" s="14">
        <f>'WEEKLY COMPETITIVE REPORT'!I31/Y4</f>
        <v>1094.5008008542445</v>
      </c>
      <c r="J31" s="14">
        <f>'WEEKLY COMPETITIVE REPORT'!J31/Y17</f>
        <v>0.034173619740813066</v>
      </c>
      <c r="K31" s="22">
        <f>'WEEKLY COMPETITIVE REPORT'!K31</f>
        <v>154</v>
      </c>
      <c r="L31" s="22">
        <f>'WEEKLY COMPETITIVE REPORT'!L31</f>
        <v>211</v>
      </c>
      <c r="M31" s="64">
        <f>'WEEKLY COMPETITIVE REPORT'!M31</f>
        <v>-29.004329004328994</v>
      </c>
      <c r="N31" s="14">
        <f t="shared" si="3"/>
        <v>64.38240005024967</v>
      </c>
      <c r="O31" s="37">
        <f>'WEEKLY COMPETITIVE REPORT'!O31</f>
        <v>17</v>
      </c>
      <c r="P31" s="14">
        <f>'WEEKLY COMPETITIVE REPORT'!P31/Y4</f>
        <v>2150.2936465563266</v>
      </c>
      <c r="Q31" s="14">
        <f>'WEEKLY COMPETITIVE REPORT'!Q31/Y17</f>
        <v>0.047576779691105985</v>
      </c>
      <c r="R31" s="22">
        <f>'WEEKLY COMPETITIVE REPORT'!R31</f>
        <v>312</v>
      </c>
      <c r="S31" s="22">
        <f>'WEEKLY COMPETITIVE REPORT'!S31</f>
        <v>316</v>
      </c>
      <c r="T31" s="64">
        <f>'WEEKLY COMPETITIVE REPORT'!T31</f>
        <v>0.18656716417910957</v>
      </c>
      <c r="U31" s="14">
        <f>'WEEKLY COMPETITIVE REPORT'!U31/Y4</f>
        <v>145317.67218366257</v>
      </c>
      <c r="V31" s="14">
        <f t="shared" si="4"/>
        <v>126.48786156213686</v>
      </c>
      <c r="W31" s="25">
        <f t="shared" si="5"/>
        <v>147467.9658302189</v>
      </c>
      <c r="X31" s="22">
        <f>'WEEKLY COMPETITIVE REPORT'!X31</f>
        <v>20548</v>
      </c>
      <c r="Y31" s="56">
        <f>'WEEKLY COMPETITIVE REPORT'!Y31</f>
        <v>20860</v>
      </c>
    </row>
    <row r="32" spans="1:25" ht="12.75">
      <c r="A32" s="50">
        <v>19</v>
      </c>
      <c r="B32" s="4">
        <f>'WEEKLY COMPETITIVE REPORT'!B32</f>
        <v>15</v>
      </c>
      <c r="C32" s="4" t="str">
        <f>'WEEKLY COMPETITIVE REPORT'!C32</f>
        <v>BLUE JASMINE</v>
      </c>
      <c r="D32" s="4" t="str">
        <f>'WEEKLY COMPETITIVE REPORT'!D32</f>
        <v>OTOŽNA JASMINE</v>
      </c>
      <c r="E32" s="4" t="str">
        <f>'WEEKLY COMPETITIVE REPORT'!E32</f>
        <v>IND</v>
      </c>
      <c r="F32" s="4" t="str">
        <f>'WEEKLY COMPETITIVE REPORT'!F32</f>
        <v>Cinemania</v>
      </c>
      <c r="G32" s="37">
        <f>'WEEKLY COMPETITIVE REPORT'!G32</f>
        <v>10</v>
      </c>
      <c r="H32" s="37">
        <f>'WEEKLY COMPETITIVE REPORT'!H32</f>
        <v>1</v>
      </c>
      <c r="I32" s="14">
        <f>'WEEKLY COMPETITIVE REPORT'!I32/Y4</f>
        <v>1002.4025627335825</v>
      </c>
      <c r="J32" s="14">
        <f>'WEEKLY COMPETITIVE REPORT'!J32/Y17</f>
        <v>0.026776732351026688</v>
      </c>
      <c r="K32" s="22">
        <f>'WEEKLY COMPETITIVE REPORT'!K32</f>
        <v>129</v>
      </c>
      <c r="L32" s="22">
        <f>'WEEKLY COMPETITIVE REPORT'!L32</f>
        <v>159</v>
      </c>
      <c r="M32" s="64">
        <f>'WEEKLY COMPETITIVE REPORT'!M32</f>
        <v>-17.016574585635354</v>
      </c>
      <c r="N32" s="14">
        <f t="shared" si="3"/>
        <v>1002.4025627335825</v>
      </c>
      <c r="O32" s="37">
        <f>'WEEKLY COMPETITIVE REPORT'!O32</f>
        <v>1</v>
      </c>
      <c r="P32" s="14">
        <f>'WEEKLY COMPETITIVE REPORT'!P32/Y4</f>
        <v>2062.199679658302</v>
      </c>
      <c r="Q32" s="14">
        <f>'WEEKLY COMPETITIVE REPORT'!Q32/Y17</f>
        <v>0.0421918456713415</v>
      </c>
      <c r="R32" s="22">
        <f>'WEEKLY COMPETITIVE REPORT'!R32</f>
        <v>273</v>
      </c>
      <c r="S32" s="22">
        <f>'WEEKLY COMPETITIVE REPORT'!S32</f>
        <v>262</v>
      </c>
      <c r="T32" s="64">
        <f>'WEEKLY COMPETITIVE REPORT'!T32</f>
        <v>8.345021037868165</v>
      </c>
      <c r="U32" s="14">
        <f>'WEEKLY COMPETITIVE REPORT'!U32/Y4</f>
        <v>35663.37426588361</v>
      </c>
      <c r="V32" s="14">
        <f t="shared" si="4"/>
        <v>2062.199679658302</v>
      </c>
      <c r="W32" s="25">
        <f t="shared" si="5"/>
        <v>37725.57394554192</v>
      </c>
      <c r="X32" s="22">
        <f>'WEEKLY COMPETITIVE REPORT'!X32</f>
        <v>4814</v>
      </c>
      <c r="Y32" s="56">
        <f>'WEEKLY COMPETITIVE REPORT'!Y32</f>
        <v>5087</v>
      </c>
    </row>
    <row r="33" spans="1:25" ht="13.5" thickBot="1">
      <c r="A33" s="50">
        <v>20</v>
      </c>
      <c r="B33" s="4">
        <f>'WEEKLY COMPETITIVE REPORT'!B33</f>
        <v>18</v>
      </c>
      <c r="C33" s="4" t="str">
        <f>'WEEKLY COMPETITIVE REPORT'!C33</f>
        <v>LE JOUR DES CORNEILLES</v>
      </c>
      <c r="D33" s="4" t="str">
        <f>'WEEKLY COMPETITIVE REPORT'!D33</f>
        <v>KO LETIJO VRANE</v>
      </c>
      <c r="E33" s="4" t="str">
        <f>'WEEKLY COMPETITIVE REPORT'!E33</f>
        <v>IND</v>
      </c>
      <c r="F33" s="4" t="str">
        <f>'WEEKLY COMPETITIVE REPORT'!F33</f>
        <v>FIVIA</v>
      </c>
      <c r="G33" s="37">
        <f>'WEEKLY COMPETITIVE REPORT'!G33</f>
        <v>2</v>
      </c>
      <c r="H33" s="37">
        <f>'WEEKLY COMPETITIVE REPORT'!H33</f>
        <v>1</v>
      </c>
      <c r="I33" s="14">
        <f>'WEEKLY COMPETITIVE REPORT'!I33/Y4</f>
        <v>627.3358248798719</v>
      </c>
      <c r="J33" s="14">
        <f>'WEEKLY COMPETITIVE REPORT'!J33/Y17</f>
        <v>0.010000591750991182</v>
      </c>
      <c r="K33" s="22">
        <f>'WEEKLY COMPETITIVE REPORT'!K33</f>
        <v>115</v>
      </c>
      <c r="L33" s="22">
        <f>'WEEKLY COMPETITIVE REPORT'!L33</f>
        <v>48</v>
      </c>
      <c r="M33" s="64">
        <f>'WEEKLY COMPETITIVE REPORT'!M33</f>
        <v>39.05325443786981</v>
      </c>
      <c r="N33" s="14">
        <f t="shared" si="3"/>
        <v>627.3358248798719</v>
      </c>
      <c r="O33" s="37">
        <f>'WEEKLY COMPETITIVE REPORT'!O33</f>
        <v>1</v>
      </c>
      <c r="P33" s="14">
        <f>'WEEKLY COMPETITIVE REPORT'!P33/Y4</f>
        <v>627.3358248798719</v>
      </c>
      <c r="Q33" s="14">
        <f>'WEEKLY COMPETITIVE REPORT'!Q33/Y17</f>
        <v>0.017989230131960472</v>
      </c>
      <c r="R33" s="22">
        <f>'WEEKLY COMPETITIVE REPORT'!R33</f>
        <v>115</v>
      </c>
      <c r="S33" s="22">
        <f>'WEEKLY COMPETITIVE REPORT'!S33</f>
        <v>138</v>
      </c>
      <c r="T33" s="64">
        <f>'WEEKLY COMPETITIVE REPORT'!T33</f>
        <v>-22.69736842105263</v>
      </c>
      <c r="U33" s="14">
        <f>'WEEKLY COMPETITIVE REPORT'!U33/Y4</f>
        <v>2880.405766150561</v>
      </c>
      <c r="V33" s="14">
        <f t="shared" si="4"/>
        <v>627.3358248798719</v>
      </c>
      <c r="W33" s="25">
        <f t="shared" si="5"/>
        <v>3507.7415910304326</v>
      </c>
      <c r="X33" s="22">
        <f>'WEEKLY COMPETITIVE REPORT'!X33</f>
        <v>492</v>
      </c>
      <c r="Y33" s="56">
        <f>'WEEKLY COMPETITIVE REPORT'!Y33</f>
        <v>607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206</v>
      </c>
      <c r="I34" s="32">
        <f>SUM(I14:I33)</f>
        <v>220670.0480512547</v>
      </c>
      <c r="J34" s="31">
        <f>SUM(J14:J33)</f>
        <v>270406.00548424904</v>
      </c>
      <c r="K34" s="31">
        <f>SUM(K14:K33)</f>
        <v>29956</v>
      </c>
      <c r="L34" s="31">
        <f>SUM(L14:L33)</f>
        <v>37366</v>
      </c>
      <c r="M34" s="64">
        <f>'WEEKLY COMPETITIVE REPORT'!M34</f>
        <v>-29.02635871898343</v>
      </c>
      <c r="N34" s="32">
        <f>I34/H34</f>
        <v>1071.2138254915278</v>
      </c>
      <c r="O34" s="40">
        <f>'WEEKLY COMPETITIVE REPORT'!O34</f>
        <v>206</v>
      </c>
      <c r="P34" s="31">
        <f>SUM(P14:P33)</f>
        <v>414635.6113187399</v>
      </c>
      <c r="Q34" s="31">
        <f>SUM(Q14:Q33)</f>
        <v>391787.5977317201</v>
      </c>
      <c r="R34" s="31">
        <f>SUM(R14:R33)</f>
        <v>61431</v>
      </c>
      <c r="S34" s="31">
        <f>SUM(S14:S33)</f>
        <v>56717</v>
      </c>
      <c r="T34" s="65">
        <f>P34/Q34-100%</f>
        <v>0.058317347765217464</v>
      </c>
      <c r="U34" s="31" t="e">
        <f>SUM(U14:U33)</f>
        <v>#REF!</v>
      </c>
      <c r="V34" s="32">
        <f>P34/O34</f>
        <v>2012.794229702621</v>
      </c>
      <c r="W34" s="31" t="e">
        <f>SUM(W14:W33)</f>
        <v>#REF!</v>
      </c>
      <c r="X34" s="31" t="e">
        <f>SUM(X14:X33)</f>
        <v>#REF!</v>
      </c>
      <c r="Y34" s="35">
        <f>SUM(Y14:Y33)</f>
        <v>448347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2013-12-30T11:57:04Z</dcterms:modified>
  <cp:category/>
  <cp:version/>
  <cp:contentType/>
  <cp:contentStatus/>
</cp:coreProperties>
</file>