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2220" windowWidth="22935" windowHeight="113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<sst xmlns="http://schemas.openxmlformats.org/spreadsheetml/2006/main" count="259" uniqueCount="96">
  <si>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</si>
  <si>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</si>
  <si>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</si>
  <si>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</si>
  <si>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</si>
  <si>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</si>
  <si>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</si>
  <si>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</si>
  <si>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</si>
  <si>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</si>
  <si>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</si>
  <si>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</si>
  <si>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</si>
  <si>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</si>
  <si>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</si>
  <si>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</si>
  <si>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</si>
  <si>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</si>
  <si>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</si>
  <si>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</si>
  <si>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</si>
  <si>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</si>
  <si>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</si>
  <si>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</si>
  <si>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</si>
  <si>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</si>
  <si>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</si>
  <si>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</si>
  <si>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</si>
  <si>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</si>
  <si>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</si>
  <si>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</si>
  <si>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</si>
  <si>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</si>
  <si>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</si>
  <si>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</si>
  <si>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</si>
  <si>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</si>
  <si>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</si>
  <si>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</si>
  <si>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</si>
  <si>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</si>
  <si>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</si>
  <si>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</si>
  <si>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</si>
  <si>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</si>
  <si>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</si>
  <si>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</si>
  <si>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</si>
  <si>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WB</t>
  </si>
  <si>
    <t>BVI</t>
  </si>
  <si>
    <t>CENEX</t>
  </si>
  <si>
    <t>FROZEN 3D</t>
  </si>
  <si>
    <t>LEDENO KRALJESTVO 3D</t>
  </si>
  <si>
    <t>FOX</t>
  </si>
  <si>
    <t>SONY</t>
  </si>
  <si>
    <t>CF</t>
  </si>
  <si>
    <t>UNI</t>
  </si>
  <si>
    <t>FREE BIRDS</t>
  </si>
  <si>
    <t>PURANA NA BEGU</t>
  </si>
  <si>
    <t>AMERICAN HUSTLE</t>
  </si>
  <si>
    <t>AMERIŠKE PREVARE</t>
  </si>
  <si>
    <t>DALLAS BUYERS CLUB</t>
  </si>
  <si>
    <t>KLUB ZDRAVJA DALLAS</t>
  </si>
  <si>
    <t>12 YEARS A SLAVE</t>
  </si>
  <si>
    <t>12 LET SUŽENJ</t>
  </si>
  <si>
    <t>THE LEGO MOVIE</t>
  </si>
  <si>
    <t>LEGO FILM</t>
  </si>
  <si>
    <t>New</t>
  </si>
  <si>
    <t>VAMPIRE ACADEMY</t>
  </si>
  <si>
    <t>VAMPIRSKA AKADEMIJA</t>
  </si>
  <si>
    <t>ENDLESS LOVE</t>
  </si>
  <si>
    <t>NESKONČNA LJUBEZEN</t>
  </si>
  <si>
    <t>CUBAN FURY</t>
  </si>
  <si>
    <t>DIVJA SALSA</t>
  </si>
  <si>
    <t>POMPEII</t>
  </si>
  <si>
    <t>POMPEJI</t>
  </si>
  <si>
    <t>MOUNMENTS MEN</t>
  </si>
  <si>
    <t>VARUHI ZAPUŠČINE</t>
  </si>
  <si>
    <t>PANIK</t>
  </si>
  <si>
    <t>MONTEVIDEO, VIDIMO SE!</t>
  </si>
  <si>
    <t>MONTEVIDEO, SE VIDIMO!</t>
  </si>
  <si>
    <t>MR. PEABODY AND SHERMAN</t>
  </si>
  <si>
    <t>PUSTOLOVŠČINE GOSPODA PEABODYJA IN SHERMANA</t>
  </si>
  <si>
    <t>300: RISE OF AN EMPIRE</t>
  </si>
  <si>
    <t>300: VZPON IMPERIJA</t>
  </si>
  <si>
    <t>13 - Mar</t>
  </si>
  <si>
    <t>19 - Mar</t>
  </si>
  <si>
    <t>14 - Mar</t>
  </si>
  <si>
    <t>16 - Mar</t>
  </si>
  <si>
    <t>THE BAG MAN</t>
  </si>
  <si>
    <t>KURIR</t>
  </si>
  <si>
    <t>NYMPHOMANIAC - PART 1</t>
  </si>
  <si>
    <t>NIMFOMANKA - 1 DEL</t>
  </si>
  <si>
    <t>NONSTOP</t>
  </si>
  <si>
    <t>NON STOP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</si>
</sst>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W9" sqref="W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88</v>
      </c>
      <c r="L4" s="20"/>
      <c r="M4" s="79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86</v>
      </c>
      <c r="L5" s="7"/>
      <c r="M5" s="80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41718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84</v>
      </c>
      <c r="D14" s="4" t="s">
        <v>85</v>
      </c>
      <c r="E14" s="15" t="s">
        <v>49</v>
      </c>
      <c r="F14" s="15" t="s">
        <v>42</v>
      </c>
      <c r="G14" s="37">
        <v>2</v>
      </c>
      <c r="H14" s="37">
        <v>23</v>
      </c>
      <c r="I14" s="14">
        <v>19395</v>
      </c>
      <c r="J14" s="14">
        <v>30665</v>
      </c>
      <c r="K14" s="95">
        <v>3048</v>
      </c>
      <c r="L14" s="95">
        <v>5029</v>
      </c>
      <c r="M14" s="64">
        <f>(I14/J14*100)-100</f>
        <v>-36.75199739116256</v>
      </c>
      <c r="N14" s="14">
        <f aca="true" t="shared" si="0" ref="N14:N31">I14/H14</f>
        <v>843.2608695652174</v>
      </c>
      <c r="O14" s="38">
        <v>23</v>
      </c>
      <c r="P14" s="14">
        <v>27269</v>
      </c>
      <c r="Q14" s="14">
        <v>45842</v>
      </c>
      <c r="R14" s="14">
        <v>4687</v>
      </c>
      <c r="S14" s="14">
        <v>8160</v>
      </c>
      <c r="T14" s="64">
        <f>(P14/Q14*100)-100</f>
        <v>-40.515248025827844</v>
      </c>
      <c r="U14" s="74">
        <v>46705</v>
      </c>
      <c r="V14" s="14">
        <f aca="true" t="shared" si="1" ref="V14:V31">P14/O14</f>
        <v>1185.608695652174</v>
      </c>
      <c r="W14" s="74">
        <f aca="true" t="shared" si="2" ref="W14:W31">SUM(U14,P14)</f>
        <v>73974</v>
      </c>
      <c r="X14" s="74">
        <v>8247</v>
      </c>
      <c r="Y14" s="75">
        <f aca="true" t="shared" si="3" ref="Y14:Y31">SUM(X14,R14)</f>
        <v>12934</v>
      </c>
    </row>
    <row r="15" spans="1:25" ht="12.75">
      <c r="A15" s="72">
        <v>2</v>
      </c>
      <c r="B15" s="72">
        <v>2</v>
      </c>
      <c r="C15" s="4" t="s">
        <v>82</v>
      </c>
      <c r="D15" s="4" t="s">
        <v>83</v>
      </c>
      <c r="E15" s="15" t="s">
        <v>54</v>
      </c>
      <c r="F15" s="15" t="s">
        <v>42</v>
      </c>
      <c r="G15" s="37">
        <v>2</v>
      </c>
      <c r="H15" s="37">
        <v>24</v>
      </c>
      <c r="I15" s="14">
        <v>12312</v>
      </c>
      <c r="J15" s="14">
        <v>18480</v>
      </c>
      <c r="K15" s="22">
        <v>2187</v>
      </c>
      <c r="L15" s="22">
        <v>3378</v>
      </c>
      <c r="M15" s="64">
        <f>(I15/J15*100)-100</f>
        <v>-33.37662337662337</v>
      </c>
      <c r="N15" s="14">
        <f t="shared" si="0"/>
        <v>513</v>
      </c>
      <c r="O15" s="37">
        <v>24</v>
      </c>
      <c r="P15" s="22">
        <v>15339</v>
      </c>
      <c r="Q15" s="22">
        <v>21467</v>
      </c>
      <c r="R15" s="22">
        <v>2830</v>
      </c>
      <c r="S15" s="22">
        <v>4095</v>
      </c>
      <c r="T15" s="64">
        <f>(P15/Q15*100)-100</f>
        <v>-28.546140587879066</v>
      </c>
      <c r="U15" s="74">
        <v>22559</v>
      </c>
      <c r="V15" s="14">
        <f t="shared" si="1"/>
        <v>639.125</v>
      </c>
      <c r="W15" s="74">
        <f t="shared" si="2"/>
        <v>37898</v>
      </c>
      <c r="X15" s="74">
        <v>4282</v>
      </c>
      <c r="Y15" s="75">
        <f t="shared" si="3"/>
        <v>7112</v>
      </c>
    </row>
    <row r="16" spans="1:25" ht="12.75">
      <c r="A16" s="72">
        <v>3</v>
      </c>
      <c r="B16" s="72">
        <v>4</v>
      </c>
      <c r="C16" s="4" t="s">
        <v>80</v>
      </c>
      <c r="D16" s="4" t="s">
        <v>81</v>
      </c>
      <c r="E16" s="15" t="s">
        <v>46</v>
      </c>
      <c r="F16" s="15" t="s">
        <v>56</v>
      </c>
      <c r="G16" s="37">
        <v>2</v>
      </c>
      <c r="H16" s="37">
        <v>9</v>
      </c>
      <c r="I16" s="91">
        <v>9094</v>
      </c>
      <c r="J16" s="91">
        <v>13672</v>
      </c>
      <c r="K16" s="99">
        <v>1524</v>
      </c>
      <c r="L16" s="99">
        <v>2248</v>
      </c>
      <c r="M16" s="64">
        <f>(I16/J16*100)-100</f>
        <v>-33.484493856056176</v>
      </c>
      <c r="N16" s="14">
        <f t="shared" si="0"/>
        <v>1010.4444444444445</v>
      </c>
      <c r="O16" s="73">
        <v>9</v>
      </c>
      <c r="P16" s="14">
        <v>13064</v>
      </c>
      <c r="Q16" s="14">
        <v>19584</v>
      </c>
      <c r="R16" s="14">
        <v>2376</v>
      </c>
      <c r="S16" s="14">
        <v>3571</v>
      </c>
      <c r="T16" s="64">
        <f>(P16/Q16*100)-100</f>
        <v>-33.29248366013073</v>
      </c>
      <c r="U16" s="74">
        <v>20309</v>
      </c>
      <c r="V16" s="14">
        <f t="shared" si="1"/>
        <v>1451.5555555555557</v>
      </c>
      <c r="W16" s="74">
        <f t="shared" si="2"/>
        <v>33373</v>
      </c>
      <c r="X16" s="74">
        <v>4073</v>
      </c>
      <c r="Y16" s="75">
        <f t="shared" si="3"/>
        <v>6449</v>
      </c>
    </row>
    <row r="17" spans="1:25" ht="12.75">
      <c r="A17" s="72">
        <v>4</v>
      </c>
      <c r="B17" s="72">
        <v>3</v>
      </c>
      <c r="C17" s="4" t="s">
        <v>79</v>
      </c>
      <c r="D17" s="4" t="s">
        <v>79</v>
      </c>
      <c r="E17" s="15" t="s">
        <v>46</v>
      </c>
      <c r="F17" s="15" t="s">
        <v>36</v>
      </c>
      <c r="G17" s="37">
        <v>3</v>
      </c>
      <c r="H17" s="37">
        <v>10</v>
      </c>
      <c r="I17" s="24">
        <v>7759</v>
      </c>
      <c r="J17" s="24">
        <v>17236</v>
      </c>
      <c r="K17" s="91">
        <v>1366</v>
      </c>
      <c r="L17" s="91">
        <v>3422</v>
      </c>
      <c r="M17" s="64">
        <f>(I17/J17*100)-100</f>
        <v>-54.98375493153864</v>
      </c>
      <c r="N17" s="14">
        <f t="shared" si="0"/>
        <v>775.9</v>
      </c>
      <c r="O17" s="37">
        <v>10</v>
      </c>
      <c r="P17" s="22">
        <v>12612</v>
      </c>
      <c r="Q17" s="22">
        <v>24803</v>
      </c>
      <c r="R17" s="22">
        <v>2450</v>
      </c>
      <c r="S17" s="22">
        <v>5246</v>
      </c>
      <c r="T17" s="64">
        <f>(P17/Q17*100)-100</f>
        <v>-49.151312341249046</v>
      </c>
      <c r="U17" s="74">
        <v>47067</v>
      </c>
      <c r="V17" s="24">
        <f t="shared" si="1"/>
        <v>1261.2</v>
      </c>
      <c r="W17" s="74">
        <f t="shared" si="2"/>
        <v>59679</v>
      </c>
      <c r="X17" s="74">
        <v>9742</v>
      </c>
      <c r="Y17" s="75">
        <f t="shared" si="3"/>
        <v>12192</v>
      </c>
    </row>
    <row r="18" spans="1:25" ht="13.5" customHeight="1">
      <c r="A18" s="72">
        <v>5</v>
      </c>
      <c r="B18" s="72" t="s">
        <v>68</v>
      </c>
      <c r="C18" s="4" t="s">
        <v>95</v>
      </c>
      <c r="D18" s="4" t="s">
        <v>94</v>
      </c>
      <c r="E18" s="15" t="s">
        <v>46</v>
      </c>
      <c r="F18" s="15" t="s">
        <v>42</v>
      </c>
      <c r="G18" s="37">
        <v>1</v>
      </c>
      <c r="H18" s="37">
        <v>6</v>
      </c>
      <c r="I18" s="14">
        <v>6774</v>
      </c>
      <c r="J18" s="14"/>
      <c r="K18" s="24">
        <v>1198</v>
      </c>
      <c r="L18" s="24"/>
      <c r="M18" s="64"/>
      <c r="N18" s="14">
        <f t="shared" si="0"/>
        <v>1129</v>
      </c>
      <c r="O18" s="38">
        <v>6</v>
      </c>
      <c r="P18" s="14">
        <v>9367</v>
      </c>
      <c r="Q18" s="14"/>
      <c r="R18" s="14">
        <v>1794</v>
      </c>
      <c r="S18" s="14"/>
      <c r="T18" s="64"/>
      <c r="U18" s="74"/>
      <c r="V18" s="24">
        <f t="shared" si="1"/>
        <v>1561.1666666666667</v>
      </c>
      <c r="W18" s="74">
        <f t="shared" si="2"/>
        <v>9367</v>
      </c>
      <c r="X18" s="74"/>
      <c r="Y18" s="75">
        <f t="shared" si="3"/>
        <v>1794</v>
      </c>
    </row>
    <row r="19" spans="1:25" ht="12.75">
      <c r="A19" s="72">
        <v>6</v>
      </c>
      <c r="B19" s="72" t="s">
        <v>68</v>
      </c>
      <c r="C19" s="4" t="s">
        <v>92</v>
      </c>
      <c r="D19" s="4" t="s">
        <v>93</v>
      </c>
      <c r="E19" s="15" t="s">
        <v>46</v>
      </c>
      <c r="F19" s="15" t="s">
        <v>47</v>
      </c>
      <c r="G19" s="37">
        <v>1</v>
      </c>
      <c r="H19" s="37">
        <v>9</v>
      </c>
      <c r="I19" s="24">
        <v>3628</v>
      </c>
      <c r="J19" s="24"/>
      <c r="K19" s="14">
        <v>663</v>
      </c>
      <c r="L19" s="14"/>
      <c r="M19" s="64"/>
      <c r="N19" s="14">
        <f t="shared" si="0"/>
        <v>403.1111111111111</v>
      </c>
      <c r="O19" s="73">
        <v>9</v>
      </c>
      <c r="P19" s="14">
        <v>5962</v>
      </c>
      <c r="Q19" s="14"/>
      <c r="R19" s="14">
        <v>1194</v>
      </c>
      <c r="S19" s="14"/>
      <c r="T19" s="64"/>
      <c r="U19" s="74"/>
      <c r="V19" s="14">
        <f t="shared" si="1"/>
        <v>662.4444444444445</v>
      </c>
      <c r="W19" s="74">
        <f t="shared" si="2"/>
        <v>5962</v>
      </c>
      <c r="X19" s="74"/>
      <c r="Y19" s="75">
        <f t="shared" si="3"/>
        <v>1194</v>
      </c>
    </row>
    <row r="20" spans="1:25" ht="12.75">
      <c r="A20" s="72">
        <v>7</v>
      </c>
      <c r="B20" s="72">
        <v>5</v>
      </c>
      <c r="C20" s="4" t="s">
        <v>64</v>
      </c>
      <c r="D20" s="4" t="s">
        <v>65</v>
      </c>
      <c r="E20" s="15" t="s">
        <v>46</v>
      </c>
      <c r="F20" s="15" t="s">
        <v>42</v>
      </c>
      <c r="G20" s="37">
        <v>6</v>
      </c>
      <c r="H20" s="37">
        <v>12</v>
      </c>
      <c r="I20" s="24">
        <v>3823</v>
      </c>
      <c r="J20" s="24">
        <v>5541</v>
      </c>
      <c r="K20" s="14">
        <v>657</v>
      </c>
      <c r="L20" s="14">
        <v>897</v>
      </c>
      <c r="M20" s="64">
        <f>(I20/J20*100)-100</f>
        <v>-31.0052337123263</v>
      </c>
      <c r="N20" s="14">
        <f t="shared" si="0"/>
        <v>318.5833333333333</v>
      </c>
      <c r="O20" s="73">
        <v>12</v>
      </c>
      <c r="P20" s="14">
        <v>5374</v>
      </c>
      <c r="Q20" s="14">
        <v>11476</v>
      </c>
      <c r="R20" s="14">
        <v>951</v>
      </c>
      <c r="S20" s="14">
        <v>2232</v>
      </c>
      <c r="T20" s="64">
        <f>(P20/Q20*100)-100</f>
        <v>-53.17183687696062</v>
      </c>
      <c r="U20" s="74">
        <v>75373</v>
      </c>
      <c r="V20" s="14">
        <f t="shared" si="1"/>
        <v>447.8333333333333</v>
      </c>
      <c r="W20" s="74">
        <f t="shared" si="2"/>
        <v>80747</v>
      </c>
      <c r="X20" s="74">
        <v>13993</v>
      </c>
      <c r="Y20" s="75">
        <f t="shared" si="3"/>
        <v>14944</v>
      </c>
    </row>
    <row r="21" spans="1:25" ht="12.75">
      <c r="A21" s="72">
        <v>8</v>
      </c>
      <c r="B21" s="72" t="s">
        <v>68</v>
      </c>
      <c r="C21" s="4" t="s">
        <v>90</v>
      </c>
      <c r="D21" s="4" t="s">
        <v>91</v>
      </c>
      <c r="E21" s="15" t="s">
        <v>46</v>
      </c>
      <c r="F21" s="15" t="s">
        <v>36</v>
      </c>
      <c r="G21" s="37">
        <v>1</v>
      </c>
      <c r="H21" s="37">
        <v>8</v>
      </c>
      <c r="I21" s="14">
        <v>2237</v>
      </c>
      <c r="J21" s="14"/>
      <c r="K21" s="22">
        <v>387</v>
      </c>
      <c r="L21" s="22"/>
      <c r="M21" s="64"/>
      <c r="N21" s="14">
        <f t="shared" si="0"/>
        <v>279.625</v>
      </c>
      <c r="O21" s="73">
        <v>8</v>
      </c>
      <c r="P21" s="14">
        <v>2749</v>
      </c>
      <c r="Q21" s="14"/>
      <c r="R21" s="14">
        <v>509</v>
      </c>
      <c r="S21" s="14"/>
      <c r="T21" s="64"/>
      <c r="U21" s="96"/>
      <c r="V21" s="14">
        <f t="shared" si="1"/>
        <v>343.625</v>
      </c>
      <c r="W21" s="74">
        <f t="shared" si="2"/>
        <v>2749</v>
      </c>
      <c r="X21" s="74"/>
      <c r="Y21" s="75">
        <f t="shared" si="3"/>
        <v>509</v>
      </c>
    </row>
    <row r="22" spans="1:25" ht="12.75">
      <c r="A22" s="72">
        <v>9</v>
      </c>
      <c r="B22" s="72">
        <v>9</v>
      </c>
      <c r="C22" s="4" t="s">
        <v>58</v>
      </c>
      <c r="D22" s="4" t="s">
        <v>59</v>
      </c>
      <c r="E22" s="15" t="s">
        <v>46</v>
      </c>
      <c r="F22" s="15" t="s">
        <v>36</v>
      </c>
      <c r="G22" s="37">
        <v>8</v>
      </c>
      <c r="H22" s="37">
        <v>16</v>
      </c>
      <c r="I22" s="24">
        <v>1942</v>
      </c>
      <c r="J22" s="24">
        <v>2469</v>
      </c>
      <c r="K22" s="24">
        <v>357</v>
      </c>
      <c r="L22" s="24">
        <v>453</v>
      </c>
      <c r="M22" s="64">
        <f aca="true" t="shared" si="4" ref="M22:M31">(I22/J22*100)-100</f>
        <v>-21.34467395706764</v>
      </c>
      <c r="N22" s="14">
        <f t="shared" si="0"/>
        <v>121.375</v>
      </c>
      <c r="O22" s="38">
        <v>16</v>
      </c>
      <c r="P22" s="14">
        <v>2302</v>
      </c>
      <c r="Q22" s="14">
        <v>2919</v>
      </c>
      <c r="R22" s="14">
        <v>443</v>
      </c>
      <c r="S22" s="14">
        <v>559</v>
      </c>
      <c r="T22" s="64">
        <f aca="true" t="shared" si="5" ref="T22:T31">(P22/Q22*100)-100</f>
        <v>-21.137375813634804</v>
      </c>
      <c r="U22" s="74">
        <v>131083</v>
      </c>
      <c r="V22" s="14">
        <f t="shared" si="1"/>
        <v>143.875</v>
      </c>
      <c r="W22" s="74">
        <f t="shared" si="2"/>
        <v>133385</v>
      </c>
      <c r="X22" s="74">
        <v>26012</v>
      </c>
      <c r="Y22" s="75">
        <f t="shared" si="3"/>
        <v>26455</v>
      </c>
    </row>
    <row r="23" spans="1:25" ht="12.75">
      <c r="A23" s="72">
        <v>10</v>
      </c>
      <c r="B23" s="72">
        <v>6</v>
      </c>
      <c r="C23" s="4" t="s">
        <v>77</v>
      </c>
      <c r="D23" s="4" t="s">
        <v>78</v>
      </c>
      <c r="E23" s="15" t="s">
        <v>54</v>
      </c>
      <c r="F23" s="15" t="s">
        <v>42</v>
      </c>
      <c r="G23" s="37">
        <v>4</v>
      </c>
      <c r="H23" s="37">
        <v>12</v>
      </c>
      <c r="I23" s="24">
        <v>1755</v>
      </c>
      <c r="J23" s="24">
        <v>4234</v>
      </c>
      <c r="K23" s="24">
        <v>310</v>
      </c>
      <c r="L23" s="24">
        <v>735</v>
      </c>
      <c r="M23" s="64">
        <f t="shared" si="4"/>
        <v>-58.54983467170524</v>
      </c>
      <c r="N23" s="14">
        <f t="shared" si="0"/>
        <v>146.25</v>
      </c>
      <c r="O23" s="73">
        <v>12</v>
      </c>
      <c r="P23" s="14">
        <v>2259</v>
      </c>
      <c r="Q23" s="14">
        <v>5982</v>
      </c>
      <c r="R23" s="14">
        <v>416</v>
      </c>
      <c r="S23" s="14">
        <v>1111</v>
      </c>
      <c r="T23" s="64">
        <f t="shared" si="5"/>
        <v>-62.236710130391174</v>
      </c>
      <c r="U23" s="24">
        <v>37992</v>
      </c>
      <c r="V23" s="14">
        <f t="shared" si="1"/>
        <v>188.25</v>
      </c>
      <c r="W23" s="74">
        <f t="shared" si="2"/>
        <v>40251</v>
      </c>
      <c r="X23" s="76">
        <v>7369</v>
      </c>
      <c r="Y23" s="75">
        <f t="shared" si="3"/>
        <v>7785</v>
      </c>
    </row>
    <row r="24" spans="1:25" ht="12.75">
      <c r="A24" s="72">
        <v>11</v>
      </c>
      <c r="B24" s="72">
        <v>8</v>
      </c>
      <c r="C24" s="4" t="s">
        <v>66</v>
      </c>
      <c r="D24" s="4" t="s">
        <v>67</v>
      </c>
      <c r="E24" s="15" t="s">
        <v>49</v>
      </c>
      <c r="F24" s="15" t="s">
        <v>42</v>
      </c>
      <c r="G24" s="37">
        <v>6</v>
      </c>
      <c r="H24" s="37">
        <v>18</v>
      </c>
      <c r="I24" s="24">
        <v>1808</v>
      </c>
      <c r="J24" s="24">
        <v>2642</v>
      </c>
      <c r="K24" s="100">
        <v>299</v>
      </c>
      <c r="L24" s="100">
        <v>447</v>
      </c>
      <c r="M24" s="64">
        <f t="shared" si="4"/>
        <v>-31.56699470098411</v>
      </c>
      <c r="N24" s="14">
        <f t="shared" si="0"/>
        <v>100.44444444444444</v>
      </c>
      <c r="O24" s="73">
        <v>18</v>
      </c>
      <c r="P24" s="94">
        <v>2164</v>
      </c>
      <c r="Q24" s="94">
        <v>3621</v>
      </c>
      <c r="R24" s="94">
        <v>370</v>
      </c>
      <c r="S24" s="94">
        <v>663</v>
      </c>
      <c r="T24" s="64">
        <f t="shared" si="5"/>
        <v>-40.23750345208506</v>
      </c>
      <c r="U24" s="74">
        <v>74719</v>
      </c>
      <c r="V24" s="14">
        <f t="shared" si="1"/>
        <v>120.22222222222223</v>
      </c>
      <c r="W24" s="74">
        <f t="shared" si="2"/>
        <v>76883</v>
      </c>
      <c r="X24" s="76">
        <v>13801</v>
      </c>
      <c r="Y24" s="75">
        <f t="shared" si="3"/>
        <v>14171</v>
      </c>
    </row>
    <row r="25" spans="1:25" ht="12.75" customHeight="1">
      <c r="A25" s="72">
        <v>12</v>
      </c>
      <c r="B25" s="72">
        <v>7</v>
      </c>
      <c r="C25" s="4" t="s">
        <v>75</v>
      </c>
      <c r="D25" s="4" t="s">
        <v>76</v>
      </c>
      <c r="E25" s="15" t="s">
        <v>46</v>
      </c>
      <c r="F25" s="15" t="s">
        <v>42</v>
      </c>
      <c r="G25" s="37">
        <v>4</v>
      </c>
      <c r="H25" s="37">
        <v>11</v>
      </c>
      <c r="I25" s="24">
        <v>1162</v>
      </c>
      <c r="J25" s="24">
        <v>3671</v>
      </c>
      <c r="K25" s="24">
        <v>203</v>
      </c>
      <c r="L25" s="24">
        <v>638</v>
      </c>
      <c r="M25" s="64">
        <f t="shared" si="4"/>
        <v>-68.34649959139199</v>
      </c>
      <c r="N25" s="14">
        <f t="shared" si="0"/>
        <v>105.63636363636364</v>
      </c>
      <c r="O25" s="38">
        <v>11</v>
      </c>
      <c r="P25" s="14">
        <v>1575</v>
      </c>
      <c r="Q25" s="14">
        <v>5302</v>
      </c>
      <c r="R25" s="24">
        <v>292</v>
      </c>
      <c r="S25" s="24">
        <v>994</v>
      </c>
      <c r="T25" s="64">
        <f t="shared" si="5"/>
        <v>-70.29422859298379</v>
      </c>
      <c r="U25" s="76">
        <v>35947</v>
      </c>
      <c r="V25" s="14">
        <f t="shared" si="1"/>
        <v>143.1818181818182</v>
      </c>
      <c r="W25" s="74">
        <f t="shared" si="2"/>
        <v>37522</v>
      </c>
      <c r="X25" s="74">
        <v>6840</v>
      </c>
      <c r="Y25" s="75">
        <f t="shared" si="3"/>
        <v>7132</v>
      </c>
    </row>
    <row r="26" spans="1:25" ht="12.75" customHeight="1">
      <c r="A26" s="72">
        <v>13</v>
      </c>
      <c r="B26" s="72">
        <v>12</v>
      </c>
      <c r="C26" s="89" t="s">
        <v>52</v>
      </c>
      <c r="D26" s="89" t="s">
        <v>53</v>
      </c>
      <c r="E26" s="15" t="s">
        <v>50</v>
      </c>
      <c r="F26" s="15" t="s">
        <v>51</v>
      </c>
      <c r="G26" s="37">
        <v>15</v>
      </c>
      <c r="H26" s="37">
        <v>22</v>
      </c>
      <c r="I26" s="14">
        <v>1364</v>
      </c>
      <c r="J26" s="14">
        <v>1437</v>
      </c>
      <c r="K26" s="14">
        <v>283</v>
      </c>
      <c r="L26" s="14">
        <v>272</v>
      </c>
      <c r="M26" s="64">
        <f t="shared" si="4"/>
        <v>-5.080027835768959</v>
      </c>
      <c r="N26" s="14">
        <f t="shared" si="0"/>
        <v>62</v>
      </c>
      <c r="O26" s="73">
        <v>22</v>
      </c>
      <c r="P26" s="14">
        <v>1446</v>
      </c>
      <c r="Q26" s="14">
        <v>1755</v>
      </c>
      <c r="R26" s="14">
        <v>302</v>
      </c>
      <c r="S26" s="14">
        <v>344</v>
      </c>
      <c r="T26" s="64">
        <f t="shared" si="5"/>
        <v>-17.606837606837615</v>
      </c>
      <c r="U26" s="76">
        <v>318407</v>
      </c>
      <c r="V26" s="14">
        <f t="shared" si="1"/>
        <v>65.72727272727273</v>
      </c>
      <c r="W26" s="74">
        <f t="shared" si="2"/>
        <v>319853</v>
      </c>
      <c r="X26" s="74">
        <v>63814</v>
      </c>
      <c r="Y26" s="75">
        <f t="shared" si="3"/>
        <v>64116</v>
      </c>
    </row>
    <row r="27" spans="1:25" ht="12.75">
      <c r="A27" s="72">
        <v>14</v>
      </c>
      <c r="B27" s="72">
        <v>13</v>
      </c>
      <c r="C27" s="89" t="s">
        <v>69</v>
      </c>
      <c r="D27" s="89" t="s">
        <v>70</v>
      </c>
      <c r="E27" s="15" t="s">
        <v>46</v>
      </c>
      <c r="F27" s="15" t="s">
        <v>48</v>
      </c>
      <c r="G27" s="37">
        <v>5</v>
      </c>
      <c r="H27" s="37">
        <v>8</v>
      </c>
      <c r="I27" s="24">
        <v>1039</v>
      </c>
      <c r="J27" s="24">
        <v>1194</v>
      </c>
      <c r="K27" s="14">
        <v>184</v>
      </c>
      <c r="L27" s="14">
        <v>218</v>
      </c>
      <c r="M27" s="64">
        <f t="shared" si="4"/>
        <v>-12.981574539363478</v>
      </c>
      <c r="N27" s="14">
        <f t="shared" si="0"/>
        <v>129.875</v>
      </c>
      <c r="O27" s="37">
        <v>8</v>
      </c>
      <c r="P27" s="14">
        <v>1350</v>
      </c>
      <c r="Q27" s="14">
        <v>1391</v>
      </c>
      <c r="R27" s="14">
        <v>251</v>
      </c>
      <c r="S27" s="14">
        <v>255</v>
      </c>
      <c r="T27" s="64">
        <f t="shared" si="5"/>
        <v>-2.947519769949679</v>
      </c>
      <c r="U27" s="96">
        <v>27828</v>
      </c>
      <c r="V27" s="14">
        <f t="shared" si="1"/>
        <v>168.75</v>
      </c>
      <c r="W27" s="74">
        <f t="shared" si="2"/>
        <v>29178</v>
      </c>
      <c r="X27" s="76">
        <v>5508</v>
      </c>
      <c r="Y27" s="75">
        <f t="shared" si="3"/>
        <v>5759</v>
      </c>
    </row>
    <row r="28" spans="1:25" ht="12.75">
      <c r="A28" s="72">
        <v>15</v>
      </c>
      <c r="B28" s="72">
        <v>11</v>
      </c>
      <c r="C28" s="4" t="s">
        <v>71</v>
      </c>
      <c r="D28" s="4" t="s">
        <v>72</v>
      </c>
      <c r="E28" s="15" t="s">
        <v>57</v>
      </c>
      <c r="F28" s="15" t="s">
        <v>36</v>
      </c>
      <c r="G28" s="37">
        <v>5</v>
      </c>
      <c r="H28" s="37">
        <v>9</v>
      </c>
      <c r="I28" s="24">
        <v>694</v>
      </c>
      <c r="J28" s="24">
        <v>2027</v>
      </c>
      <c r="K28" s="14">
        <v>139</v>
      </c>
      <c r="L28" s="14">
        <v>381</v>
      </c>
      <c r="M28" s="64">
        <f t="shared" si="4"/>
        <v>-65.76221016280218</v>
      </c>
      <c r="N28" s="14">
        <f t="shared" si="0"/>
        <v>77.11111111111111</v>
      </c>
      <c r="O28" s="37">
        <v>9</v>
      </c>
      <c r="P28" s="14">
        <v>1139</v>
      </c>
      <c r="Q28" s="14">
        <v>2608</v>
      </c>
      <c r="R28" s="14">
        <v>248</v>
      </c>
      <c r="S28" s="14">
        <v>524</v>
      </c>
      <c r="T28" s="64">
        <f t="shared" si="5"/>
        <v>-56.326687116564415</v>
      </c>
      <c r="U28" s="74">
        <v>33898</v>
      </c>
      <c r="V28" s="14">
        <f t="shared" si="1"/>
        <v>126.55555555555556</v>
      </c>
      <c r="W28" s="74">
        <f t="shared" si="2"/>
        <v>35037</v>
      </c>
      <c r="X28" s="74">
        <v>6762</v>
      </c>
      <c r="Y28" s="75">
        <f t="shared" si="3"/>
        <v>7010</v>
      </c>
    </row>
    <row r="29" spans="1:25" ht="12.75">
      <c r="A29" s="72">
        <v>16</v>
      </c>
      <c r="B29" s="72">
        <v>10</v>
      </c>
      <c r="C29" s="4" t="s">
        <v>62</v>
      </c>
      <c r="D29" s="4" t="s">
        <v>63</v>
      </c>
      <c r="E29" s="15" t="s">
        <v>46</v>
      </c>
      <c r="F29" s="15" t="s">
        <v>47</v>
      </c>
      <c r="G29" s="37">
        <v>6</v>
      </c>
      <c r="H29" s="37">
        <v>8</v>
      </c>
      <c r="I29" s="24">
        <v>605</v>
      </c>
      <c r="J29" s="24">
        <v>2184</v>
      </c>
      <c r="K29" s="24">
        <v>105</v>
      </c>
      <c r="L29" s="24">
        <v>420</v>
      </c>
      <c r="M29" s="64">
        <f t="shared" si="4"/>
        <v>-72.2985347985348</v>
      </c>
      <c r="N29" s="14">
        <f t="shared" si="0"/>
        <v>75.625</v>
      </c>
      <c r="O29" s="73">
        <v>8</v>
      </c>
      <c r="P29" s="22">
        <v>979</v>
      </c>
      <c r="Q29" s="22">
        <v>3650</v>
      </c>
      <c r="R29" s="22">
        <v>175</v>
      </c>
      <c r="S29" s="22">
        <v>764</v>
      </c>
      <c r="T29" s="64">
        <f t="shared" si="5"/>
        <v>-73.17808219178082</v>
      </c>
      <c r="U29" s="90">
        <v>13199</v>
      </c>
      <c r="V29" s="14">
        <f t="shared" si="1"/>
        <v>122.375</v>
      </c>
      <c r="W29" s="74">
        <f t="shared" si="2"/>
        <v>14178</v>
      </c>
      <c r="X29" s="74">
        <v>2667</v>
      </c>
      <c r="Y29" s="75">
        <f t="shared" si="3"/>
        <v>2842</v>
      </c>
    </row>
    <row r="30" spans="1:25" ht="12.75">
      <c r="A30" s="72">
        <v>17</v>
      </c>
      <c r="B30" s="72">
        <v>19</v>
      </c>
      <c r="C30" s="4" t="s">
        <v>60</v>
      </c>
      <c r="D30" s="4" t="s">
        <v>61</v>
      </c>
      <c r="E30" s="15" t="s">
        <v>55</v>
      </c>
      <c r="F30" s="15" t="s">
        <v>56</v>
      </c>
      <c r="G30" s="37">
        <v>8</v>
      </c>
      <c r="H30" s="37">
        <v>13</v>
      </c>
      <c r="I30" s="91">
        <v>439</v>
      </c>
      <c r="J30" s="91">
        <v>704</v>
      </c>
      <c r="K30" s="97">
        <v>69</v>
      </c>
      <c r="L30" s="97">
        <v>119</v>
      </c>
      <c r="M30" s="64">
        <f t="shared" si="4"/>
        <v>-37.64204545454546</v>
      </c>
      <c r="N30" s="14">
        <f t="shared" si="0"/>
        <v>33.76923076923077</v>
      </c>
      <c r="O30" s="73">
        <v>13</v>
      </c>
      <c r="P30" s="22">
        <v>505</v>
      </c>
      <c r="Q30" s="22">
        <v>986</v>
      </c>
      <c r="R30" s="22">
        <v>80</v>
      </c>
      <c r="S30" s="22">
        <v>168</v>
      </c>
      <c r="T30" s="64">
        <f t="shared" si="5"/>
        <v>-48.78296146044625</v>
      </c>
      <c r="U30" s="74">
        <v>68438</v>
      </c>
      <c r="V30" s="14">
        <f t="shared" si="1"/>
        <v>38.84615384615385</v>
      </c>
      <c r="W30" s="74">
        <f t="shared" si="2"/>
        <v>68943</v>
      </c>
      <c r="X30" s="74">
        <v>12584</v>
      </c>
      <c r="Y30" s="75">
        <f t="shared" si="3"/>
        <v>12664</v>
      </c>
    </row>
    <row r="31" spans="1:25" ht="12.75">
      <c r="A31" s="72">
        <v>18</v>
      </c>
      <c r="B31" s="72">
        <v>20</v>
      </c>
      <c r="C31" s="98" t="s">
        <v>73</v>
      </c>
      <c r="D31" s="4" t="s">
        <v>74</v>
      </c>
      <c r="E31" s="15" t="s">
        <v>46</v>
      </c>
      <c r="F31" s="15" t="s">
        <v>47</v>
      </c>
      <c r="G31" s="37">
        <v>5</v>
      </c>
      <c r="H31" s="37">
        <v>9</v>
      </c>
      <c r="I31" s="24">
        <v>321</v>
      </c>
      <c r="J31" s="24">
        <v>492</v>
      </c>
      <c r="K31" s="100">
        <v>53</v>
      </c>
      <c r="L31" s="100">
        <v>84</v>
      </c>
      <c r="M31" s="64">
        <f t="shared" si="4"/>
        <v>-34.756097560975604</v>
      </c>
      <c r="N31" s="14">
        <f t="shared" si="0"/>
        <v>35.666666666666664</v>
      </c>
      <c r="O31" s="38">
        <v>9</v>
      </c>
      <c r="P31" s="14">
        <v>321</v>
      </c>
      <c r="Q31" s="14">
        <v>998</v>
      </c>
      <c r="R31" s="14">
        <v>53</v>
      </c>
      <c r="S31" s="14">
        <v>176</v>
      </c>
      <c r="T31" s="64">
        <f t="shared" si="5"/>
        <v>-67.83567134268537</v>
      </c>
      <c r="U31" s="90">
        <v>16799</v>
      </c>
      <c r="V31" s="14">
        <f t="shared" si="1"/>
        <v>35.666666666666664</v>
      </c>
      <c r="W31" s="74">
        <f t="shared" si="2"/>
        <v>17120</v>
      </c>
      <c r="X31" s="74">
        <v>3181</v>
      </c>
      <c r="Y31" s="75">
        <f t="shared" si="3"/>
        <v>3234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97"/>
      <c r="L32" s="97"/>
      <c r="M32" s="64"/>
      <c r="N32" s="14"/>
      <c r="O32" s="73"/>
      <c r="P32" s="22"/>
      <c r="Q32" s="22"/>
      <c r="R32" s="22"/>
      <c r="S32" s="22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227</v>
      </c>
      <c r="I34" s="31">
        <f>SUM(I14:I33)</f>
        <v>76151</v>
      </c>
      <c r="J34" s="31">
        <f>SUM(J14:J33)</f>
        <v>106648</v>
      </c>
      <c r="K34" s="31">
        <f>SUM(K14:K33)</f>
        <v>13032</v>
      </c>
      <c r="L34" s="31">
        <f>SUM(L14:L33)</f>
        <v>18741</v>
      </c>
      <c r="M34" s="68">
        <f>(I34/J34*100)-100</f>
        <v>-28.595941789813224</v>
      </c>
      <c r="N34" s="32">
        <f>I34/H34</f>
        <v>335.4669603524229</v>
      </c>
      <c r="O34" s="34">
        <f>SUM(O14:O33)</f>
        <v>227</v>
      </c>
      <c r="P34" s="31">
        <f>SUM(P14:P33)</f>
        <v>105776</v>
      </c>
      <c r="Q34" s="31">
        <v>348995</v>
      </c>
      <c r="R34" s="31">
        <f>SUM(R14:R33)</f>
        <v>19421</v>
      </c>
      <c r="S34" s="31">
        <v>70166</v>
      </c>
      <c r="T34" s="68">
        <f>(P34/Q34*100)-100</f>
        <v>-69.69125632172381</v>
      </c>
      <c r="U34" s="31">
        <f>SUM(U14:U33)</f>
        <v>970323</v>
      </c>
      <c r="V34" s="86">
        <f>P34/O34</f>
        <v>465.9735682819383</v>
      </c>
      <c r="W34" s="88">
        <f>SUM(U34,P34)</f>
        <v>1076099</v>
      </c>
      <c r="X34" s="87">
        <f>SUM(X14:X33)</f>
        <v>188875</v>
      </c>
      <c r="Y34" s="35">
        <f>SUM(Y14:Y33)</f>
        <v>208296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14 - Mar</v>
      </c>
      <c r="L4" s="20"/>
      <c r="M4" s="62" t="str">
        <f>'WEEKLY COMPETITIVE REPORT'!M4</f>
        <v>16 - Mar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13 - Mar</v>
      </c>
      <c r="L5" s="7"/>
      <c r="M5" s="63" t="str">
        <f>'WEEKLY COMPETITIVE REPORT'!M5</f>
        <v>19 - Mar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41718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300: RISE OF AN EMPIRE</v>
      </c>
      <c r="D14" s="4" t="str">
        <f>'WEEKLY COMPETITIVE REPORT'!D14</f>
        <v>300: VZPON IMPERIJA</v>
      </c>
      <c r="E14" s="4" t="str">
        <f>'WEEKLY COMPETITIVE REPORT'!E14</f>
        <v>WB</v>
      </c>
      <c r="F14" s="4" t="str">
        <f>'WEEKLY COMPETITIVE REPORT'!F14</f>
        <v>Blitz</v>
      </c>
      <c r="G14" s="37">
        <f>'WEEKLY COMPETITIVE REPORT'!G14</f>
        <v>2</v>
      </c>
      <c r="H14" s="37">
        <f>'WEEKLY COMPETITIVE REPORT'!H14</f>
        <v>23</v>
      </c>
      <c r="I14" s="14">
        <f>'WEEKLY COMPETITIVE REPORT'!I14/Y4</f>
        <v>25887.613454351307</v>
      </c>
      <c r="J14" s="14">
        <f>'WEEKLY COMPETITIVE REPORT'!J14/Y4</f>
        <v>40930.325680726106</v>
      </c>
      <c r="K14" s="22">
        <f>'WEEKLY COMPETITIVE REPORT'!K14</f>
        <v>3048</v>
      </c>
      <c r="L14" s="22">
        <f>'WEEKLY COMPETITIVE REPORT'!L14</f>
        <v>5029</v>
      </c>
      <c r="M14" s="64">
        <f>'WEEKLY COMPETITIVE REPORT'!M14</f>
        <v>-36.75199739116256</v>
      </c>
      <c r="N14" s="14">
        <f aca="true" t="shared" si="0" ref="N14:N20">I14/H14</f>
        <v>1125.5484110587524</v>
      </c>
      <c r="O14" s="37">
        <f>'WEEKLY COMPETITIVE REPORT'!O14</f>
        <v>23</v>
      </c>
      <c r="P14" s="14">
        <f>'WEEKLY COMPETITIVE REPORT'!P14/Y4</f>
        <v>36397.49065670048</v>
      </c>
      <c r="Q14" s="14">
        <f>'WEEKLY COMPETITIVE REPORT'!Q14/Y4</f>
        <v>61187.93379604912</v>
      </c>
      <c r="R14" s="22">
        <f>'WEEKLY COMPETITIVE REPORT'!R14</f>
        <v>4687</v>
      </c>
      <c r="S14" s="22">
        <f>'WEEKLY COMPETITIVE REPORT'!S14</f>
        <v>8160</v>
      </c>
      <c r="T14" s="64">
        <f>'WEEKLY COMPETITIVE REPORT'!T14</f>
        <v>-40.515248025827844</v>
      </c>
      <c r="U14" s="14">
        <f>'WEEKLY COMPETITIVE REPORT'!U14/Y4</f>
        <v>62339.829151094506</v>
      </c>
      <c r="V14" s="14">
        <f aca="true" t="shared" si="1" ref="V14:V20">P14/O14</f>
        <v>1582.499593769586</v>
      </c>
      <c r="W14" s="25">
        <f aca="true" t="shared" si="2" ref="W14:W20">P14+U14</f>
        <v>98737.319807795</v>
      </c>
      <c r="X14" s="22">
        <f>'WEEKLY COMPETITIVE REPORT'!X14</f>
        <v>8247</v>
      </c>
      <c r="Y14" s="56">
        <f>'WEEKLY COMPETITIVE REPORT'!Y14</f>
        <v>12934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MR. PEABODY AND SHERMAN</v>
      </c>
      <c r="D15" s="4" t="str">
        <f>'WEEKLY COMPETITIVE REPORT'!D15</f>
        <v>PUSTOLOVŠČINE GOSPODA PEABODYJA IN SHERMANA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24</v>
      </c>
      <c r="I15" s="14">
        <f>'WEEKLY COMPETITIVE REPORT'!I15/Y4</f>
        <v>16433.529097704217</v>
      </c>
      <c r="J15" s="14">
        <f>'WEEKLY COMPETITIVE REPORT'!J15/Y4</f>
        <v>24666.310731446876</v>
      </c>
      <c r="K15" s="22">
        <f>'WEEKLY COMPETITIVE REPORT'!K15</f>
        <v>2187</v>
      </c>
      <c r="L15" s="22">
        <f>'WEEKLY COMPETITIVE REPORT'!L15</f>
        <v>3378</v>
      </c>
      <c r="M15" s="64">
        <f>'WEEKLY COMPETITIVE REPORT'!M15</f>
        <v>-33.37662337662337</v>
      </c>
      <c r="N15" s="14">
        <f t="shared" si="0"/>
        <v>684.730379071009</v>
      </c>
      <c r="O15" s="37">
        <f>'WEEKLY COMPETITIVE REPORT'!O15</f>
        <v>24</v>
      </c>
      <c r="P15" s="14">
        <f>'WEEKLY COMPETITIVE REPORT'!P15/Y4</f>
        <v>20473.838761345436</v>
      </c>
      <c r="Q15" s="14">
        <f>'WEEKLY COMPETITIVE REPORT'!Q15/Y4</f>
        <v>28653.230112119596</v>
      </c>
      <c r="R15" s="22">
        <f>'WEEKLY COMPETITIVE REPORT'!R15</f>
        <v>2830</v>
      </c>
      <c r="S15" s="22">
        <f>'WEEKLY COMPETITIVE REPORT'!S15</f>
        <v>4095</v>
      </c>
      <c r="T15" s="64">
        <f>'WEEKLY COMPETITIVE REPORT'!T15</f>
        <v>-28.546140587879066</v>
      </c>
      <c r="U15" s="14">
        <f>'WEEKLY COMPETITIVE REPORT'!U15/Y4</f>
        <v>30110.784837159637</v>
      </c>
      <c r="V15" s="14">
        <f t="shared" si="1"/>
        <v>853.0766150560598</v>
      </c>
      <c r="W15" s="25">
        <f t="shared" si="2"/>
        <v>50584.62359850507</v>
      </c>
      <c r="X15" s="22">
        <f>'WEEKLY COMPETITIVE REPORT'!X15</f>
        <v>4282</v>
      </c>
      <c r="Y15" s="56">
        <f>'WEEKLY COMPETITIVE REPORT'!Y15</f>
        <v>7112</v>
      </c>
    </row>
    <row r="16" spans="1:25" ht="12.75">
      <c r="A16" s="50">
        <v>3</v>
      </c>
      <c r="B16" s="4">
        <f>'WEEKLY COMPETITIVE REPORT'!B16</f>
        <v>4</v>
      </c>
      <c r="C16" s="4" t="str">
        <f>'WEEKLY COMPETITIVE REPORT'!C16</f>
        <v>MONTEVIDEO, VIDIMO SE!</v>
      </c>
      <c r="D16" s="4" t="str">
        <f>'WEEKLY COMPETITIVE REPORT'!D16</f>
        <v>MONTEVIDEO, SE VIDIMO!</v>
      </c>
      <c r="E16" s="4" t="str">
        <f>'WEEKLY COMPETITIVE REPORT'!E16</f>
        <v>IND</v>
      </c>
      <c r="F16" s="4" t="str">
        <f>'WEEKLY COMPETITIVE REPORT'!F16</f>
        <v>CF</v>
      </c>
      <c r="G16" s="37">
        <f>'WEEKLY COMPETITIVE REPORT'!G16</f>
        <v>2</v>
      </c>
      <c r="H16" s="37">
        <f>'WEEKLY COMPETITIVE REPORT'!H16</f>
        <v>9</v>
      </c>
      <c r="I16" s="14">
        <f>'WEEKLY COMPETITIVE REPORT'!I16/Y4</f>
        <v>12138.280832888415</v>
      </c>
      <c r="J16" s="14">
        <f>'WEEKLY COMPETITIVE REPORT'!J16/Y4</f>
        <v>18248.79871863321</v>
      </c>
      <c r="K16" s="22">
        <f>'WEEKLY COMPETITIVE REPORT'!K16</f>
        <v>1524</v>
      </c>
      <c r="L16" s="22">
        <f>'WEEKLY COMPETITIVE REPORT'!L16</f>
        <v>2248</v>
      </c>
      <c r="M16" s="64">
        <f>'WEEKLY COMPETITIVE REPORT'!M16</f>
        <v>-33.484493856056176</v>
      </c>
      <c r="N16" s="14">
        <f t="shared" si="0"/>
        <v>1348.697870320935</v>
      </c>
      <c r="O16" s="37">
        <f>'WEEKLY COMPETITIVE REPORT'!O16</f>
        <v>9</v>
      </c>
      <c r="P16" s="14">
        <f>'WEEKLY COMPETITIVE REPORT'!P16/Y4</f>
        <v>17437.26641751201</v>
      </c>
      <c r="Q16" s="14">
        <f>'WEEKLY COMPETITIVE REPORT'!Q16/Y4</f>
        <v>26139.88254137747</v>
      </c>
      <c r="R16" s="22">
        <f>'WEEKLY COMPETITIVE REPORT'!R16</f>
        <v>2376</v>
      </c>
      <c r="S16" s="22">
        <f>'WEEKLY COMPETITIVE REPORT'!S16</f>
        <v>3571</v>
      </c>
      <c r="T16" s="64">
        <f>'WEEKLY COMPETITIVE REPORT'!T16</f>
        <v>-33.29248366013073</v>
      </c>
      <c r="U16" s="14">
        <f>'WEEKLY COMPETITIVE REPORT'!U16/Y4</f>
        <v>27107.581420181526</v>
      </c>
      <c r="V16" s="14">
        <f t="shared" si="1"/>
        <v>1937.4740463902235</v>
      </c>
      <c r="W16" s="25">
        <f t="shared" si="2"/>
        <v>44544.84783769354</v>
      </c>
      <c r="X16" s="22">
        <f>'WEEKLY COMPETITIVE REPORT'!X16</f>
        <v>4073</v>
      </c>
      <c r="Y16" s="56">
        <f>'WEEKLY COMPETITIVE REPORT'!Y16</f>
        <v>6449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PANIK</v>
      </c>
      <c r="D17" s="4" t="str">
        <f>'WEEKLY COMPETITIVE REPORT'!D17</f>
        <v>PANIK</v>
      </c>
      <c r="E17" s="4" t="str">
        <f>'WEEKLY COMPETITIVE REPORT'!E17</f>
        <v>IND</v>
      </c>
      <c r="F17" s="4" t="str">
        <f>'WEEKLY COMPETITIVE REPORT'!F17</f>
        <v>Karantanija</v>
      </c>
      <c r="G17" s="37">
        <f>'WEEKLY COMPETITIVE REPORT'!G17</f>
        <v>3</v>
      </c>
      <c r="H17" s="37">
        <f>'WEEKLY COMPETITIVE REPORT'!H17</f>
        <v>10</v>
      </c>
      <c r="I17" s="14">
        <f>'WEEKLY COMPETITIVE REPORT'!I17/Y4</f>
        <v>10356.380138814737</v>
      </c>
      <c r="J17" s="14">
        <f>'WEEKLY COMPETITIVE REPORT'!J17/Y4</f>
        <v>23005.872931126534</v>
      </c>
      <c r="K17" s="22">
        <f>'WEEKLY COMPETITIVE REPORT'!K17</f>
        <v>1366</v>
      </c>
      <c r="L17" s="22">
        <f>'WEEKLY COMPETITIVE REPORT'!L17</f>
        <v>3422</v>
      </c>
      <c r="M17" s="64">
        <f>'WEEKLY COMPETITIVE REPORT'!M17</f>
        <v>-54.98375493153864</v>
      </c>
      <c r="N17" s="14">
        <f t="shared" si="0"/>
        <v>1035.6380138814736</v>
      </c>
      <c r="O17" s="37">
        <f>'WEEKLY COMPETITIVE REPORT'!O17</f>
        <v>10</v>
      </c>
      <c r="P17" s="14">
        <f>'WEEKLY COMPETITIVE REPORT'!P17/Y4</f>
        <v>16833.956219967968</v>
      </c>
      <c r="Q17" s="14">
        <f>'WEEKLY COMPETITIVE REPORT'!Q17/Y4</f>
        <v>33105.979711692475</v>
      </c>
      <c r="R17" s="22">
        <f>'WEEKLY COMPETITIVE REPORT'!R17</f>
        <v>2450</v>
      </c>
      <c r="S17" s="22">
        <f>'WEEKLY COMPETITIVE REPORT'!S17</f>
        <v>5246</v>
      </c>
      <c r="T17" s="64">
        <f>'WEEKLY COMPETITIVE REPORT'!T17</f>
        <v>-49.151312341249046</v>
      </c>
      <c r="U17" s="14">
        <f>'WEEKLY COMPETITIVE REPORT'!U17/Y4</f>
        <v>62823.01121195943</v>
      </c>
      <c r="V17" s="14">
        <f t="shared" si="1"/>
        <v>1683.3956219967968</v>
      </c>
      <c r="W17" s="25">
        <f t="shared" si="2"/>
        <v>79656.96743192739</v>
      </c>
      <c r="X17" s="22">
        <f>'WEEKLY COMPETITIVE REPORT'!X17</f>
        <v>9742</v>
      </c>
      <c r="Y17" s="56">
        <f>'WEEKLY COMPETITIVE REPORT'!Y17</f>
        <v>12192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NON STOP</v>
      </c>
      <c r="D18" s="4" t="str">
        <f>'WEEKLY COMPETITIVE REPORT'!D18</f>
        <v>NONSTOP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1</v>
      </c>
      <c r="H18" s="37">
        <f>'WEEKLY COMPETITIVE REPORT'!H18</f>
        <v>6</v>
      </c>
      <c r="I18" s="14">
        <f>'WEEKLY COMPETITIVE REPORT'!I18/Y4</f>
        <v>9041.64442071543</v>
      </c>
      <c r="J18" s="14">
        <f>'WEEKLY COMPETITIVE REPORT'!J18/Y4</f>
        <v>0</v>
      </c>
      <c r="K18" s="22">
        <f>'WEEKLY COMPETITIVE REPORT'!K18</f>
        <v>1198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1506.940736785905</v>
      </c>
      <c r="O18" s="37">
        <f>'WEEKLY COMPETITIVE REPORT'!O18</f>
        <v>6</v>
      </c>
      <c r="P18" s="14">
        <f>'WEEKLY COMPETITIVE REPORT'!P18/Y4</f>
        <v>12502.669514148425</v>
      </c>
      <c r="Q18" s="14">
        <f>'WEEKLY COMPETITIVE REPORT'!Q18/Y4</f>
        <v>0</v>
      </c>
      <c r="R18" s="22">
        <f>'WEEKLY COMPETITIVE REPORT'!R18</f>
        <v>1794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0</v>
      </c>
      <c r="V18" s="14">
        <f t="shared" si="1"/>
        <v>2083.778252358071</v>
      </c>
      <c r="W18" s="25">
        <f t="shared" si="2"/>
        <v>12502.669514148425</v>
      </c>
      <c r="X18" s="22">
        <f>'WEEKLY COMPETITIVE REPORT'!X18</f>
        <v>0</v>
      </c>
      <c r="Y18" s="56">
        <f>'WEEKLY COMPETITIVE REPORT'!Y18</f>
        <v>1794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NYMPHOMANIAC - PART 1</v>
      </c>
      <c r="D19" s="4" t="str">
        <f>'WEEKLY COMPETITIVE REPORT'!D19</f>
        <v>NIMFOMANKA - 1 DEL</v>
      </c>
      <c r="E19" s="4" t="str">
        <f>'WEEKLY COMPETITIVE REPORT'!E19</f>
        <v>IND</v>
      </c>
      <c r="F19" s="4" t="str">
        <f>'WEEKLY COMPETITIVE REPORT'!F19</f>
        <v>Cinemania</v>
      </c>
      <c r="G19" s="37">
        <f>'WEEKLY COMPETITIVE REPORT'!G19</f>
        <v>1</v>
      </c>
      <c r="H19" s="37">
        <f>'WEEKLY COMPETITIVE REPORT'!H19</f>
        <v>9</v>
      </c>
      <c r="I19" s="14">
        <f>'WEEKLY COMPETITIVE REPORT'!I19/Y4</f>
        <v>4842.498665242926</v>
      </c>
      <c r="J19" s="14">
        <f>'WEEKLY COMPETITIVE REPORT'!J19/Y4</f>
        <v>0</v>
      </c>
      <c r="K19" s="22">
        <f>'WEEKLY COMPETITIVE REPORT'!K19</f>
        <v>663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538.055407249214</v>
      </c>
      <c r="O19" s="37">
        <f>'WEEKLY COMPETITIVE REPORT'!O19</f>
        <v>9</v>
      </c>
      <c r="P19" s="14">
        <f>'WEEKLY COMPETITIVE REPORT'!P19/Y4</f>
        <v>7957.821676454885</v>
      </c>
      <c r="Q19" s="14">
        <f>'WEEKLY COMPETITIVE REPORT'!Q19/Y4</f>
        <v>0</v>
      </c>
      <c r="R19" s="22">
        <f>'WEEKLY COMPETITIVE REPORT'!R19</f>
        <v>1194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0</v>
      </c>
      <c r="V19" s="14">
        <f t="shared" si="1"/>
        <v>884.2024084949873</v>
      </c>
      <c r="W19" s="25">
        <f t="shared" si="2"/>
        <v>7957.821676454885</v>
      </c>
      <c r="X19" s="22">
        <f>'WEEKLY COMPETITIVE REPORT'!X19</f>
        <v>0</v>
      </c>
      <c r="Y19" s="56">
        <f>'WEEKLY COMPETITIVE REPORT'!Y19</f>
        <v>1194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12 YEARS A SLAVE</v>
      </c>
      <c r="D20" s="4" t="str">
        <f>'WEEKLY COMPETITIVE REPORT'!D20</f>
        <v>12 LET SUŽENJ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6</v>
      </c>
      <c r="H20" s="37">
        <f>'WEEKLY COMPETITIVE REPORT'!H20</f>
        <v>12</v>
      </c>
      <c r="I20" s="14">
        <f>'WEEKLY COMPETITIVE REPORT'!I20/Y4</f>
        <v>5102.776294714362</v>
      </c>
      <c r="J20" s="14">
        <f>'WEEKLY COMPETITIVE REPORT'!J20/Y4</f>
        <v>7395.8889482114255</v>
      </c>
      <c r="K20" s="22">
        <f>'WEEKLY COMPETITIVE REPORT'!K20</f>
        <v>657</v>
      </c>
      <c r="L20" s="22">
        <f>'WEEKLY COMPETITIVE REPORT'!L20</f>
        <v>897</v>
      </c>
      <c r="M20" s="64">
        <f>'WEEKLY COMPETITIVE REPORT'!M20</f>
        <v>-31.0052337123263</v>
      </c>
      <c r="N20" s="14">
        <f t="shared" si="0"/>
        <v>425.2313578928635</v>
      </c>
      <c r="O20" s="37">
        <f>'WEEKLY COMPETITIVE REPORT'!O20</f>
        <v>12</v>
      </c>
      <c r="P20" s="14">
        <f>'WEEKLY COMPETITIVE REPORT'!P20/Y4</f>
        <v>7172.984516817939</v>
      </c>
      <c r="Q20" s="14">
        <f>'WEEKLY COMPETITIVE REPORT'!Q20/Y4</f>
        <v>15317.672183662575</v>
      </c>
      <c r="R20" s="22">
        <f>'WEEKLY COMPETITIVE REPORT'!R20</f>
        <v>951</v>
      </c>
      <c r="S20" s="22">
        <f>'WEEKLY COMPETITIVE REPORT'!S20</f>
        <v>2232</v>
      </c>
      <c r="T20" s="64">
        <f>'WEEKLY COMPETITIVE REPORT'!T20</f>
        <v>-53.17183687696062</v>
      </c>
      <c r="U20" s="14">
        <f>'WEEKLY COMPETITIVE REPORT'!U20/Y4</f>
        <v>100604.64495461826</v>
      </c>
      <c r="V20" s="14">
        <f t="shared" si="1"/>
        <v>597.7487097348283</v>
      </c>
      <c r="W20" s="25">
        <f t="shared" si="2"/>
        <v>107777.6294714362</v>
      </c>
      <c r="X20" s="22">
        <f>'WEEKLY COMPETITIVE REPORT'!X20</f>
        <v>13993</v>
      </c>
      <c r="Y20" s="56">
        <f>'WEEKLY COMPETITIVE REPORT'!Y20</f>
        <v>14944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THE BAG MAN</v>
      </c>
      <c r="D21" s="4" t="str">
        <f>'WEEKLY COMPETITIVE REPORT'!D21</f>
        <v>KURIR</v>
      </c>
      <c r="E21" s="4" t="str">
        <f>'WEEKLY COMPETITIVE REPORT'!E21</f>
        <v>IND</v>
      </c>
      <c r="F21" s="4" t="str">
        <f>'WEEKLY COMPETITIVE REPORT'!F21</f>
        <v>Karantanija</v>
      </c>
      <c r="G21" s="37">
        <f>'WEEKLY COMPETITIVE REPORT'!G21</f>
        <v>1</v>
      </c>
      <c r="H21" s="37">
        <f>'WEEKLY COMPETITIVE REPORT'!H21</f>
        <v>8</v>
      </c>
      <c r="I21" s="14">
        <f>'WEEKLY COMPETITIVE REPORT'!I21/Y4</f>
        <v>2985.851575013348</v>
      </c>
      <c r="J21" s="14">
        <f>'WEEKLY COMPETITIVE REPORT'!J21/Y4</f>
        <v>0</v>
      </c>
      <c r="K21" s="22">
        <f>'WEEKLY COMPETITIVE REPORT'!K21</f>
        <v>387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373.2314468766685</v>
      </c>
      <c r="O21" s="37">
        <f>'WEEKLY COMPETITIVE REPORT'!O21</f>
        <v>8</v>
      </c>
      <c r="P21" s="14">
        <f>'WEEKLY COMPETITIVE REPORT'!P21/Y4</f>
        <v>3669.247197010144</v>
      </c>
      <c r="Q21" s="14">
        <f>'WEEKLY COMPETITIVE REPORT'!Q21/Y4</f>
        <v>0</v>
      </c>
      <c r="R21" s="22">
        <f>'WEEKLY COMPETITIVE REPORT'!R21</f>
        <v>509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0</v>
      </c>
      <c r="V21" s="14">
        <f aca="true" t="shared" si="4" ref="V21:V33">P21/O21</f>
        <v>458.655899626268</v>
      </c>
      <c r="W21" s="25">
        <f aca="true" t="shared" si="5" ref="W21:W33">P21+U21</f>
        <v>3669.247197010144</v>
      </c>
      <c r="X21" s="22">
        <f>'WEEKLY COMPETITIVE REPORT'!X21</f>
        <v>0</v>
      </c>
      <c r="Y21" s="56">
        <f>'WEEKLY COMPETITIVE REPORT'!Y21</f>
        <v>509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FREE BIRDS</v>
      </c>
      <c r="D22" s="4" t="str">
        <f>'WEEKLY COMPETITIVE REPORT'!D22</f>
        <v>PURANA NA BEGU</v>
      </c>
      <c r="E22" s="4" t="str">
        <f>'WEEKLY COMPETITIVE REPORT'!E22</f>
        <v>IND</v>
      </c>
      <c r="F22" s="4" t="str">
        <f>'WEEKLY COMPETITIVE REPORT'!F22</f>
        <v>Karantanija</v>
      </c>
      <c r="G22" s="37">
        <f>'WEEKLY COMPETITIVE REPORT'!G22</f>
        <v>8</v>
      </c>
      <c r="H22" s="37">
        <f>'WEEKLY COMPETITIVE REPORT'!H22</f>
        <v>16</v>
      </c>
      <c r="I22" s="14">
        <f>'WEEKLY COMPETITIVE REPORT'!I22/Y4</f>
        <v>2592.0982381206622</v>
      </c>
      <c r="J22" s="14">
        <f>'WEEKLY COMPETITIVE REPORT'!J22/Y4</f>
        <v>3295.5152162306463</v>
      </c>
      <c r="K22" s="22">
        <f>'WEEKLY COMPETITIVE REPORT'!K22</f>
        <v>357</v>
      </c>
      <c r="L22" s="22">
        <f>'WEEKLY COMPETITIVE REPORT'!L22</f>
        <v>453</v>
      </c>
      <c r="M22" s="64">
        <f>'WEEKLY COMPETITIVE REPORT'!M22</f>
        <v>-21.34467395706764</v>
      </c>
      <c r="N22" s="14">
        <f t="shared" si="3"/>
        <v>162.0061398825414</v>
      </c>
      <c r="O22" s="37">
        <f>'WEEKLY COMPETITIVE REPORT'!O22</f>
        <v>16</v>
      </c>
      <c r="P22" s="14">
        <f>'WEEKLY COMPETITIVE REPORT'!P22/Y4</f>
        <v>3072.61078483716</v>
      </c>
      <c r="Q22" s="14">
        <f>'WEEKLY COMPETITIVE REPORT'!Q22/Y4</f>
        <v>3896.1558996262684</v>
      </c>
      <c r="R22" s="22">
        <f>'WEEKLY COMPETITIVE REPORT'!R22</f>
        <v>443</v>
      </c>
      <c r="S22" s="22">
        <f>'WEEKLY COMPETITIVE REPORT'!S22</f>
        <v>559</v>
      </c>
      <c r="T22" s="64">
        <f>'WEEKLY COMPETITIVE REPORT'!T22</f>
        <v>-21.137375813634804</v>
      </c>
      <c r="U22" s="14">
        <f>'WEEKLY COMPETITIVE REPORT'!U22/Y4</f>
        <v>174963.96155899626</v>
      </c>
      <c r="V22" s="14">
        <f t="shared" si="4"/>
        <v>192.0381740523225</v>
      </c>
      <c r="W22" s="25">
        <f t="shared" si="5"/>
        <v>178036.57234383342</v>
      </c>
      <c r="X22" s="22">
        <f>'WEEKLY COMPETITIVE REPORT'!X22</f>
        <v>26012</v>
      </c>
      <c r="Y22" s="56">
        <f>'WEEKLY COMPETITIVE REPORT'!Y22</f>
        <v>26455</v>
      </c>
    </row>
    <row r="23" spans="1:25" ht="12.75">
      <c r="A23" s="50">
        <v>10</v>
      </c>
      <c r="B23" s="4">
        <f>'WEEKLY COMPETITIVE REPORT'!B23</f>
        <v>6</v>
      </c>
      <c r="C23" s="4" t="str">
        <f>'WEEKLY COMPETITIVE REPORT'!C23</f>
        <v>MOUNMENTS MEN</v>
      </c>
      <c r="D23" s="4" t="str">
        <f>'WEEKLY COMPETITIVE REPORT'!D23</f>
        <v>VARUHI ZAPUŠČINE</v>
      </c>
      <c r="E23" s="4" t="str">
        <f>'WEEKLY COMPETITIVE REPORT'!E23</f>
        <v>FOX</v>
      </c>
      <c r="F23" s="4" t="str">
        <f>'WEEKLY COMPETITIVE REPORT'!F23</f>
        <v>Blitz</v>
      </c>
      <c r="G23" s="37">
        <f>'WEEKLY COMPETITIVE REPORT'!G23</f>
        <v>4</v>
      </c>
      <c r="H23" s="37">
        <f>'WEEKLY COMPETITIVE REPORT'!H23</f>
        <v>12</v>
      </c>
      <c r="I23" s="14">
        <f>'WEEKLY COMPETITIVE REPORT'!I23/Y4</f>
        <v>2342.4986652429257</v>
      </c>
      <c r="J23" s="14">
        <f>'WEEKLY COMPETITIVE REPORT'!J23/Y4</f>
        <v>5651.361452215697</v>
      </c>
      <c r="K23" s="22">
        <f>'WEEKLY COMPETITIVE REPORT'!K23</f>
        <v>310</v>
      </c>
      <c r="L23" s="22">
        <f>'WEEKLY COMPETITIVE REPORT'!L23</f>
        <v>735</v>
      </c>
      <c r="M23" s="64">
        <f>'WEEKLY COMPETITIVE REPORT'!M23</f>
        <v>-58.54983467170524</v>
      </c>
      <c r="N23" s="14">
        <f t="shared" si="3"/>
        <v>195.20822210357713</v>
      </c>
      <c r="O23" s="37">
        <f>'WEEKLY COMPETITIVE REPORT'!O23</f>
        <v>12</v>
      </c>
      <c r="P23" s="14">
        <f>'WEEKLY COMPETITIVE REPORT'!P23/Y4</f>
        <v>3015.2162306460227</v>
      </c>
      <c r="Q23" s="14">
        <f>'WEEKLY COMPETITIVE REPORT'!Q23/Y4</f>
        <v>7984.516817939136</v>
      </c>
      <c r="R23" s="22">
        <f>'WEEKLY COMPETITIVE REPORT'!R23</f>
        <v>416</v>
      </c>
      <c r="S23" s="22">
        <f>'WEEKLY COMPETITIVE REPORT'!S23</f>
        <v>1111</v>
      </c>
      <c r="T23" s="64">
        <f>'WEEKLY COMPETITIVE REPORT'!T23</f>
        <v>-62.236710130391174</v>
      </c>
      <c r="U23" s="14">
        <f>'WEEKLY COMPETITIVE REPORT'!U23/Y4</f>
        <v>50710.09076348105</v>
      </c>
      <c r="V23" s="14">
        <f t="shared" si="4"/>
        <v>251.26801922050188</v>
      </c>
      <c r="W23" s="25">
        <f t="shared" si="5"/>
        <v>53725.30699412707</v>
      </c>
      <c r="X23" s="22">
        <f>'WEEKLY COMPETITIVE REPORT'!X23</f>
        <v>7369</v>
      </c>
      <c r="Y23" s="56">
        <f>'WEEKLY COMPETITIVE REPORT'!Y23</f>
        <v>7785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THE LEGO MOVIE</v>
      </c>
      <c r="D24" s="4" t="str">
        <f>'WEEKLY COMPETITIVE REPORT'!D24</f>
        <v>LEGO FILM</v>
      </c>
      <c r="E24" s="4" t="str">
        <f>'WEEKLY COMPETITIVE REPORT'!E24</f>
        <v>WB</v>
      </c>
      <c r="F24" s="4" t="str">
        <f>'WEEKLY COMPETITIVE REPORT'!F24</f>
        <v>Blitz</v>
      </c>
      <c r="G24" s="37">
        <f>'WEEKLY COMPETITIVE REPORT'!G24</f>
        <v>6</v>
      </c>
      <c r="H24" s="37">
        <f>'WEEKLY COMPETITIVE REPORT'!H24</f>
        <v>18</v>
      </c>
      <c r="I24" s="14">
        <f>'WEEKLY COMPETITIVE REPORT'!I24/Y4</f>
        <v>2413.240790176188</v>
      </c>
      <c r="J24" s="14">
        <f>'WEEKLY COMPETITIVE REPORT'!J24/Y4</f>
        <v>3526.4281900694073</v>
      </c>
      <c r="K24" s="22">
        <f>'WEEKLY COMPETITIVE REPORT'!K24</f>
        <v>299</v>
      </c>
      <c r="L24" s="22">
        <f>'WEEKLY COMPETITIVE REPORT'!L24</f>
        <v>447</v>
      </c>
      <c r="M24" s="64">
        <f>'WEEKLY COMPETITIVE REPORT'!M24</f>
        <v>-31.56699470098411</v>
      </c>
      <c r="N24" s="14">
        <f t="shared" si="3"/>
        <v>134.068932787566</v>
      </c>
      <c r="O24" s="37">
        <f>'WEEKLY COMPETITIVE REPORT'!O24</f>
        <v>18</v>
      </c>
      <c r="P24" s="14">
        <f>'WEEKLY COMPETITIVE REPORT'!P24/Y4</f>
        <v>2888.414308595836</v>
      </c>
      <c r="Q24" s="14">
        <f>'WEEKLY COMPETITIVE REPORT'!Q24/Y4</f>
        <v>4833.155365723438</v>
      </c>
      <c r="R24" s="22">
        <f>'WEEKLY COMPETITIVE REPORT'!R24</f>
        <v>370</v>
      </c>
      <c r="S24" s="22">
        <f>'WEEKLY COMPETITIVE REPORT'!S24</f>
        <v>663</v>
      </c>
      <c r="T24" s="64">
        <f>'WEEKLY COMPETITIVE REPORT'!T24</f>
        <v>-40.23750345208506</v>
      </c>
      <c r="U24" s="14">
        <f>'WEEKLY COMPETITIVE REPORT'!U24/Y4</f>
        <v>99731.71382808329</v>
      </c>
      <c r="V24" s="14">
        <f t="shared" si="4"/>
        <v>160.46746158865756</v>
      </c>
      <c r="W24" s="25">
        <f t="shared" si="5"/>
        <v>102620.12813667912</v>
      </c>
      <c r="X24" s="22">
        <f>'WEEKLY COMPETITIVE REPORT'!X24</f>
        <v>13801</v>
      </c>
      <c r="Y24" s="56">
        <f>'WEEKLY COMPETITIVE REPORT'!Y24</f>
        <v>14171</v>
      </c>
    </row>
    <row r="25" spans="1:25" ht="12.75">
      <c r="A25" s="50">
        <v>12</v>
      </c>
      <c r="B25" s="4">
        <f>'WEEKLY COMPETITIVE REPORT'!B25</f>
        <v>7</v>
      </c>
      <c r="C25" s="4" t="str">
        <f>'WEEKLY COMPETITIVE REPORT'!C25</f>
        <v>POMPEII</v>
      </c>
      <c r="D25" s="4" t="str">
        <f>'WEEKLY COMPETITIVE REPORT'!D25</f>
        <v>POMPEJI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4</v>
      </c>
      <c r="H25" s="37">
        <f>'WEEKLY COMPETITIVE REPORT'!H25</f>
        <v>11</v>
      </c>
      <c r="I25" s="14">
        <f>'WEEKLY COMPETITIVE REPORT'!I25/Y4</f>
        <v>1550.9877202349173</v>
      </c>
      <c r="J25" s="14">
        <f>'WEEKLY COMPETITIVE REPORT'!J25/Y4</f>
        <v>4899.893219434063</v>
      </c>
      <c r="K25" s="22">
        <f>'WEEKLY COMPETITIVE REPORT'!K25</f>
        <v>203</v>
      </c>
      <c r="L25" s="22">
        <f>'WEEKLY COMPETITIVE REPORT'!L25</f>
        <v>638</v>
      </c>
      <c r="M25" s="64">
        <f>'WEEKLY COMPETITIVE REPORT'!M25</f>
        <v>-68.34649959139199</v>
      </c>
      <c r="N25" s="14">
        <f t="shared" si="3"/>
        <v>140.99888365771974</v>
      </c>
      <c r="O25" s="37">
        <f>'WEEKLY COMPETITIVE REPORT'!O25</f>
        <v>11</v>
      </c>
      <c r="P25" s="14">
        <f>'WEEKLY COMPETITIVE REPORT'!P25/Y4</f>
        <v>2102.242391884677</v>
      </c>
      <c r="Q25" s="14">
        <f>'WEEKLY COMPETITIVE REPORT'!Q25/Y4</f>
        <v>7076.88200747464</v>
      </c>
      <c r="R25" s="22">
        <f>'WEEKLY COMPETITIVE REPORT'!R25</f>
        <v>292</v>
      </c>
      <c r="S25" s="22">
        <f>'WEEKLY COMPETITIVE REPORT'!S25</f>
        <v>994</v>
      </c>
      <c r="T25" s="64">
        <f>'WEEKLY COMPETITIVE REPORT'!T25</f>
        <v>-70.29422859298379</v>
      </c>
      <c r="U25" s="14">
        <f>'WEEKLY COMPETITIVE REPORT'!U25/Y4</f>
        <v>47980.5125467165</v>
      </c>
      <c r="V25" s="14">
        <f t="shared" si="4"/>
        <v>191.11294471678883</v>
      </c>
      <c r="W25" s="25">
        <f t="shared" si="5"/>
        <v>50082.754938601174</v>
      </c>
      <c r="X25" s="22">
        <f>'WEEKLY COMPETITIVE REPORT'!X25</f>
        <v>6840</v>
      </c>
      <c r="Y25" s="56">
        <f>'WEEKLY COMPETITIVE REPORT'!Y25</f>
        <v>7132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FROZEN 3D</v>
      </c>
      <c r="D26" s="4" t="str">
        <f>'WEEKLY COMPETITIVE REPORT'!D26</f>
        <v>LEDENO KRALJESTVO 3D</v>
      </c>
      <c r="E26" s="4" t="str">
        <f>'WEEKLY COMPETITIVE REPORT'!E26</f>
        <v>BVI</v>
      </c>
      <c r="F26" s="4" t="str">
        <f>'WEEKLY COMPETITIVE REPORT'!F26</f>
        <v>CENEX</v>
      </c>
      <c r="G26" s="37">
        <f>'WEEKLY COMPETITIVE REPORT'!G26</f>
        <v>15</v>
      </c>
      <c r="H26" s="37">
        <f>'WEEKLY COMPETITIVE REPORT'!H26</f>
        <v>22</v>
      </c>
      <c r="I26" s="14">
        <f>'WEEKLY COMPETITIVE REPORT'!I26/Y4</f>
        <v>1820.608649225841</v>
      </c>
      <c r="J26" s="14">
        <f>'WEEKLY COMPETITIVE REPORT'!J26/Y4</f>
        <v>1918.045915643353</v>
      </c>
      <c r="K26" s="22">
        <f>'WEEKLY COMPETITIVE REPORT'!K26</f>
        <v>283</v>
      </c>
      <c r="L26" s="22">
        <f>'WEEKLY COMPETITIVE REPORT'!L26</f>
        <v>272</v>
      </c>
      <c r="M26" s="64">
        <f>'WEEKLY COMPETITIVE REPORT'!M26</f>
        <v>-5.080027835768959</v>
      </c>
      <c r="N26" s="14">
        <f t="shared" si="3"/>
        <v>82.75493860117459</v>
      </c>
      <c r="O26" s="37">
        <f>'WEEKLY COMPETITIVE REPORT'!O26</f>
        <v>22</v>
      </c>
      <c r="P26" s="14">
        <f>'WEEKLY COMPETITIVE REPORT'!P26/Y4</f>
        <v>1930.0587293112653</v>
      </c>
      <c r="Q26" s="14">
        <f>'WEEKLY COMPETITIVE REPORT'!Q26/Y4</f>
        <v>2342.4986652429257</v>
      </c>
      <c r="R26" s="22">
        <f>'WEEKLY COMPETITIVE REPORT'!R26</f>
        <v>302</v>
      </c>
      <c r="S26" s="22">
        <f>'WEEKLY COMPETITIVE REPORT'!S26</f>
        <v>344</v>
      </c>
      <c r="T26" s="64">
        <f>'WEEKLY COMPETITIVE REPORT'!T26</f>
        <v>-17.606837606837615</v>
      </c>
      <c r="U26" s="14">
        <f>'WEEKLY COMPETITIVE REPORT'!U26/Y4</f>
        <v>424995.9957287774</v>
      </c>
      <c r="V26" s="14">
        <f t="shared" si="4"/>
        <v>87.72994224142116</v>
      </c>
      <c r="W26" s="25">
        <f t="shared" si="5"/>
        <v>426926.05445808865</v>
      </c>
      <c r="X26" s="22">
        <f>'WEEKLY COMPETITIVE REPORT'!X26</f>
        <v>63814</v>
      </c>
      <c r="Y26" s="56">
        <f>'WEEKLY COMPETITIVE REPORT'!Y26</f>
        <v>64116</v>
      </c>
    </row>
    <row r="27" spans="1:25" ht="12.75" customHeight="1">
      <c r="A27" s="50">
        <v>14</v>
      </c>
      <c r="B27" s="4">
        <f>'WEEKLY COMPETITIVE REPORT'!B27</f>
        <v>13</v>
      </c>
      <c r="C27" s="4" t="str">
        <f>'WEEKLY COMPETITIVE REPORT'!C27</f>
        <v>VAMPIRE ACADEMY</v>
      </c>
      <c r="D27" s="4" t="str">
        <f>'WEEKLY COMPETITIVE REPORT'!D27</f>
        <v>VAMPIRSKA AKADEMIJA</v>
      </c>
      <c r="E27" s="4" t="str">
        <f>'WEEKLY COMPETITIVE REPORT'!E27</f>
        <v>IND</v>
      </c>
      <c r="F27" s="4" t="str">
        <f>'WEEKLY COMPETITIVE REPORT'!F27</f>
        <v>FIVIA</v>
      </c>
      <c r="G27" s="37">
        <f>'WEEKLY COMPETITIVE REPORT'!G27</f>
        <v>5</v>
      </c>
      <c r="H27" s="37">
        <f>'WEEKLY COMPETITIVE REPORT'!H27</f>
        <v>8</v>
      </c>
      <c r="I27" s="14">
        <f>'WEEKLY COMPETITIVE REPORT'!I27/Y4</f>
        <v>1386.8126001067806</v>
      </c>
      <c r="J27" s="14">
        <f>'WEEKLY COMPETITIVE REPORT'!J27/Y17</f>
        <v>0.09793307086614174</v>
      </c>
      <c r="K27" s="22">
        <f>'WEEKLY COMPETITIVE REPORT'!K27</f>
        <v>184</v>
      </c>
      <c r="L27" s="22">
        <f>'WEEKLY COMPETITIVE REPORT'!L27</f>
        <v>218</v>
      </c>
      <c r="M27" s="64">
        <f>'WEEKLY COMPETITIVE REPORT'!M27</f>
        <v>-12.981574539363478</v>
      </c>
      <c r="N27" s="14">
        <f t="shared" si="3"/>
        <v>173.35157501334757</v>
      </c>
      <c r="O27" s="37">
        <f>'WEEKLY COMPETITIVE REPORT'!O27</f>
        <v>8</v>
      </c>
      <c r="P27" s="14">
        <f>'WEEKLY COMPETITIVE REPORT'!P27/Y4</f>
        <v>1801.922050186866</v>
      </c>
      <c r="Q27" s="14">
        <f>'WEEKLY COMPETITIVE REPORT'!Q27/Y17</f>
        <v>0.11409120734908136</v>
      </c>
      <c r="R27" s="22">
        <f>'WEEKLY COMPETITIVE REPORT'!R27</f>
        <v>251</v>
      </c>
      <c r="S27" s="22">
        <f>'WEEKLY COMPETITIVE REPORT'!S27</f>
        <v>255</v>
      </c>
      <c r="T27" s="64">
        <f>'WEEKLY COMPETITIVE REPORT'!T27</f>
        <v>-2.947519769949679</v>
      </c>
      <c r="U27" s="14">
        <f>'WEEKLY COMPETITIVE REPORT'!U27/Y17</f>
        <v>2.28248031496063</v>
      </c>
      <c r="V27" s="14">
        <f t="shared" si="4"/>
        <v>225.24025627335826</v>
      </c>
      <c r="W27" s="25">
        <f t="shared" si="5"/>
        <v>1804.2045305018266</v>
      </c>
      <c r="X27" s="22">
        <f>'WEEKLY COMPETITIVE REPORT'!X27</f>
        <v>5508</v>
      </c>
      <c r="Y27" s="56">
        <f>'WEEKLY COMPETITIVE REPORT'!Y27</f>
        <v>5759</v>
      </c>
    </row>
    <row r="28" spans="1:25" ht="12.75">
      <c r="A28" s="50">
        <v>15</v>
      </c>
      <c r="B28" s="4">
        <f>'WEEKLY COMPETITIVE REPORT'!B28</f>
        <v>11</v>
      </c>
      <c r="C28" s="4" t="str">
        <f>'WEEKLY COMPETITIVE REPORT'!C28</f>
        <v>ENDLESS LOVE</v>
      </c>
      <c r="D28" s="4" t="str">
        <f>'WEEKLY COMPETITIVE REPORT'!D28</f>
        <v>NESKONČNA LJUBEZEN</v>
      </c>
      <c r="E28" s="4" t="str">
        <f>'WEEKLY COMPETITIVE REPORT'!E28</f>
        <v>UNI</v>
      </c>
      <c r="F28" s="4" t="str">
        <f>'WEEKLY COMPETITIVE REPORT'!F28</f>
        <v>Karantanija</v>
      </c>
      <c r="G28" s="37">
        <f>'WEEKLY COMPETITIVE REPORT'!G28</f>
        <v>5</v>
      </c>
      <c r="H28" s="37">
        <f>'WEEKLY COMPETITIVE REPORT'!H28</f>
        <v>9</v>
      </c>
      <c r="I28" s="14">
        <f>'WEEKLY COMPETITIVE REPORT'!I28/Y4</f>
        <v>926.3214095034704</v>
      </c>
      <c r="J28" s="14">
        <f>'WEEKLY COMPETITIVE REPORT'!J28/Y17</f>
        <v>0.16625656167979003</v>
      </c>
      <c r="K28" s="22">
        <f>'WEEKLY COMPETITIVE REPORT'!K28</f>
        <v>139</v>
      </c>
      <c r="L28" s="22">
        <f>'WEEKLY COMPETITIVE REPORT'!L28</f>
        <v>381</v>
      </c>
      <c r="M28" s="64">
        <f>'WEEKLY COMPETITIVE REPORT'!M28</f>
        <v>-65.76221016280218</v>
      </c>
      <c r="N28" s="14">
        <f t="shared" si="3"/>
        <v>102.92460105594115</v>
      </c>
      <c r="O28" s="37">
        <f>'WEEKLY COMPETITIVE REPORT'!O28</f>
        <v>9</v>
      </c>
      <c r="P28" s="14">
        <f>'WEEKLY COMPETITIVE REPORT'!P28/Y4</f>
        <v>1520.28830752803</v>
      </c>
      <c r="Q28" s="14">
        <f>'WEEKLY COMPETITIVE REPORT'!Q28/Y17</f>
        <v>0.21391076115485563</v>
      </c>
      <c r="R28" s="22">
        <f>'WEEKLY COMPETITIVE REPORT'!R28</f>
        <v>248</v>
      </c>
      <c r="S28" s="22">
        <f>'WEEKLY COMPETITIVE REPORT'!S28</f>
        <v>524</v>
      </c>
      <c r="T28" s="64">
        <f>'WEEKLY COMPETITIVE REPORT'!T28</f>
        <v>-56.326687116564415</v>
      </c>
      <c r="U28" s="14">
        <f>'WEEKLY COMPETITIVE REPORT'!U28/Y17</f>
        <v>2.7803477690288716</v>
      </c>
      <c r="V28" s="14">
        <f t="shared" si="4"/>
        <v>168.92092305866998</v>
      </c>
      <c r="W28" s="25">
        <f t="shared" si="5"/>
        <v>1523.0686552970587</v>
      </c>
      <c r="X28" s="22">
        <f>'WEEKLY COMPETITIVE REPORT'!W29</f>
        <v>14178</v>
      </c>
      <c r="Y28" s="56">
        <f>'WEEKLY COMPETITIVE REPORT'!X29</f>
        <v>2667</v>
      </c>
    </row>
    <row r="29" spans="1:25" ht="12.75">
      <c r="A29" s="50">
        <v>16</v>
      </c>
      <c r="B29" s="4">
        <f>'WEEKLY COMPETITIVE REPORT'!B29</f>
        <v>10</v>
      </c>
      <c r="C29" s="4" t="str">
        <f>'WEEKLY COMPETITIVE REPORT'!C29</f>
        <v>DALLAS BUYERS CLUB</v>
      </c>
      <c r="D29" s="4" t="str">
        <f>'WEEKLY COMPETITIVE REPORT'!D29</f>
        <v>KLUB ZDRAVJA DALLAS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6</v>
      </c>
      <c r="H29" s="37">
        <f>'WEEKLY COMPETITIVE REPORT'!H29</f>
        <v>8</v>
      </c>
      <c r="I29" s="14">
        <f>'WEEKLY COMPETITIVE REPORT'!I29/Y4</f>
        <v>807.5280298985585</v>
      </c>
      <c r="J29" s="14">
        <f>'WEEKLY COMPETITIVE REPORT'!J29/Y17</f>
        <v>0.17913385826771652</v>
      </c>
      <c r="K29" s="22">
        <f>'WEEKLY COMPETITIVE REPORT'!K29</f>
        <v>105</v>
      </c>
      <c r="L29" s="22">
        <f>'WEEKLY COMPETITIVE REPORT'!L29</f>
        <v>420</v>
      </c>
      <c r="M29" s="64">
        <f>'WEEKLY COMPETITIVE REPORT'!M29</f>
        <v>-72.2985347985348</v>
      </c>
      <c r="N29" s="14">
        <f t="shared" si="3"/>
        <v>100.94100373731982</v>
      </c>
      <c r="O29" s="37">
        <f>'WEEKLY COMPETITIVE REPORT'!O29</f>
        <v>8</v>
      </c>
      <c r="P29" s="14">
        <f>'WEEKLY COMPETITIVE REPORT'!P29/Y4</f>
        <v>1306.727175654031</v>
      </c>
      <c r="Q29" s="14">
        <f>'WEEKLY COMPETITIVE REPORT'!Q29/Y17</f>
        <v>0.2993766404199475</v>
      </c>
      <c r="R29" s="22">
        <f>'WEEKLY COMPETITIVE REPORT'!R29</f>
        <v>175</v>
      </c>
      <c r="S29" s="22">
        <f>'WEEKLY COMPETITIVE REPORT'!S29</f>
        <v>764</v>
      </c>
      <c r="T29" s="64">
        <f>'WEEKLY COMPETITIVE REPORT'!T29</f>
        <v>-73.17808219178082</v>
      </c>
      <c r="U29" s="14" t="e">
        <f>'WEEKLY COMPETITIVE REPORT'!#REF!/Y4</f>
        <v>#REF!</v>
      </c>
      <c r="V29" s="14">
        <f t="shared" si="4"/>
        <v>163.34089695675388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2842</v>
      </c>
    </row>
    <row r="30" spans="1:25" ht="12.75">
      <c r="A30" s="51">
        <v>17</v>
      </c>
      <c r="B30" s="4">
        <f>'WEEKLY COMPETITIVE REPORT'!B30</f>
        <v>19</v>
      </c>
      <c r="C30" s="4" t="str">
        <f>'WEEKLY COMPETITIVE REPORT'!C30</f>
        <v>AMERICAN HUSTLE</v>
      </c>
      <c r="D30" s="4" t="str">
        <f>'WEEKLY COMPETITIVE REPORT'!D30</f>
        <v>AMERIŠKE PREVARE</v>
      </c>
      <c r="E30" s="4" t="str">
        <f>'WEEKLY COMPETITIVE REPORT'!E30</f>
        <v>SONY</v>
      </c>
      <c r="F30" s="4" t="str">
        <f>'WEEKLY COMPETITIVE REPORT'!F30</f>
        <v>CF</v>
      </c>
      <c r="G30" s="37">
        <f>'WEEKLY COMPETITIVE REPORT'!G30</f>
        <v>8</v>
      </c>
      <c r="H30" s="37">
        <f>'WEEKLY COMPETITIVE REPORT'!H30</f>
        <v>13</v>
      </c>
      <c r="I30" s="14">
        <f>'WEEKLY COMPETITIVE REPORT'!I30/Y4</f>
        <v>585.9583555792846</v>
      </c>
      <c r="J30" s="14">
        <f>'WEEKLY COMPETITIVE REPORT'!J30/Y17</f>
        <v>0.05774278215223097</v>
      </c>
      <c r="K30" s="22">
        <f>'WEEKLY COMPETITIVE REPORT'!K30</f>
        <v>69</v>
      </c>
      <c r="L30" s="22">
        <f>'WEEKLY COMPETITIVE REPORT'!L30</f>
        <v>119</v>
      </c>
      <c r="M30" s="64">
        <f>'WEEKLY COMPETITIVE REPORT'!M30</f>
        <v>-37.64204545454546</v>
      </c>
      <c r="N30" s="14">
        <f t="shared" si="3"/>
        <v>45.07371965994496</v>
      </c>
      <c r="O30" s="37">
        <f>'WEEKLY COMPETITIVE REPORT'!O30</f>
        <v>13</v>
      </c>
      <c r="P30" s="14">
        <f>'WEEKLY COMPETITIVE REPORT'!P30/Y4</f>
        <v>674.0523224773092</v>
      </c>
      <c r="Q30" s="14">
        <f>'WEEKLY COMPETITIVE REPORT'!Q30/Y17</f>
        <v>0.08087270341207349</v>
      </c>
      <c r="R30" s="22">
        <f>'WEEKLY COMPETITIVE REPORT'!R30</f>
        <v>80</v>
      </c>
      <c r="S30" s="22">
        <f>'WEEKLY COMPETITIVE REPORT'!S30</f>
        <v>168</v>
      </c>
      <c r="T30" s="64">
        <f>'WEEKLY COMPETITIVE REPORT'!T30</f>
        <v>-48.78296146044625</v>
      </c>
      <c r="U30" s="14">
        <f>'WEEKLY COMPETITIVE REPORT'!U30/Y4</f>
        <v>91348.10464495463</v>
      </c>
      <c r="V30" s="14">
        <f t="shared" si="4"/>
        <v>51.85017865210071</v>
      </c>
      <c r="W30" s="25">
        <f t="shared" si="5"/>
        <v>92022.15696743193</v>
      </c>
      <c r="X30" s="22">
        <f>'WEEKLY COMPETITIVE REPORT'!X30</f>
        <v>12584</v>
      </c>
      <c r="Y30" s="56">
        <f>'WEEKLY COMPETITIVE REPORT'!Y30</f>
        <v>12664</v>
      </c>
    </row>
    <row r="31" spans="1:25" ht="12.75">
      <c r="A31" s="50">
        <v>18</v>
      </c>
      <c r="B31" s="4">
        <f>'WEEKLY COMPETITIVE REPORT'!B31</f>
        <v>20</v>
      </c>
      <c r="C31" s="4" t="str">
        <f>'WEEKLY COMPETITIVE REPORT'!C31</f>
        <v>CUBAN FURY</v>
      </c>
      <c r="D31" s="4" t="str">
        <f>'WEEKLY COMPETITIVE REPORT'!D31</f>
        <v>DIVJA SALSA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5</v>
      </c>
      <c r="H31" s="37">
        <f>'WEEKLY COMPETITIVE REPORT'!H31</f>
        <v>9</v>
      </c>
      <c r="I31" s="14">
        <f>'WEEKLY COMPETITIVE REPORT'!I31/Y4</f>
        <v>428.4570208222104</v>
      </c>
      <c r="J31" s="14">
        <f>'WEEKLY COMPETITIVE REPORT'!J31/Y17</f>
        <v>0.040354330708661415</v>
      </c>
      <c r="K31" s="22">
        <f>'WEEKLY COMPETITIVE REPORT'!K31</f>
        <v>53</v>
      </c>
      <c r="L31" s="22">
        <f>'WEEKLY COMPETITIVE REPORT'!L31</f>
        <v>84</v>
      </c>
      <c r="M31" s="64">
        <f>'WEEKLY COMPETITIVE REPORT'!M31</f>
        <v>-34.756097560975604</v>
      </c>
      <c r="N31" s="14">
        <f t="shared" si="3"/>
        <v>47.606335646912264</v>
      </c>
      <c r="O31" s="37">
        <f>'WEEKLY COMPETITIVE REPORT'!O31</f>
        <v>9</v>
      </c>
      <c r="P31" s="14">
        <f>'WEEKLY COMPETITIVE REPORT'!P31/Y4</f>
        <v>428.4570208222104</v>
      </c>
      <c r="Q31" s="14">
        <f>'WEEKLY COMPETITIVE REPORT'!Q31/Y17</f>
        <v>0.08185695538057743</v>
      </c>
      <c r="R31" s="22">
        <f>'WEEKLY COMPETITIVE REPORT'!R31</f>
        <v>53</v>
      </c>
      <c r="S31" s="22">
        <f>'WEEKLY COMPETITIVE REPORT'!S31</f>
        <v>176</v>
      </c>
      <c r="T31" s="64">
        <f>'WEEKLY COMPETITIVE REPORT'!T31</f>
        <v>-67.83567134268537</v>
      </c>
      <c r="U31" s="14">
        <f>'WEEKLY COMPETITIVE REPORT'!U31/Y4</f>
        <v>22422.584089695676</v>
      </c>
      <c r="V31" s="14">
        <f t="shared" si="4"/>
        <v>47.606335646912264</v>
      </c>
      <c r="W31" s="25">
        <f t="shared" si="5"/>
        <v>22851.041110517886</v>
      </c>
      <c r="X31" s="22">
        <f>'WEEKLY COMPETITIVE REPORT'!X31</f>
        <v>3181</v>
      </c>
      <c r="Y31" s="56">
        <f>'WEEKLY COMPETITIVE REPORT'!Y31</f>
        <v>3234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227</v>
      </c>
      <c r="I34" s="32">
        <f>SUM(I14:I33)</f>
        <v>101643.08595835557</v>
      </c>
      <c r="J34" s="31">
        <f>SUM(J14:J33)</f>
        <v>133538.98242434103</v>
      </c>
      <c r="K34" s="31">
        <f>SUM(K14:K33)</f>
        <v>13032</v>
      </c>
      <c r="L34" s="31">
        <f>SUM(L14:L33)</f>
        <v>18741</v>
      </c>
      <c r="M34" s="64">
        <f>'WEEKLY COMPETITIVE REPORT'!M34</f>
        <v>-28.595941789813224</v>
      </c>
      <c r="N34" s="32">
        <f>I34/H34</f>
        <v>447.76689849495847</v>
      </c>
      <c r="O34" s="40">
        <f>'WEEKLY COMPETITIVE REPORT'!O34</f>
        <v>227</v>
      </c>
      <c r="P34" s="31">
        <f>SUM(P14:P33)</f>
        <v>141185.26428190075</v>
      </c>
      <c r="Q34" s="31">
        <f>SUM(Q14:Q33)</f>
        <v>190538.69720917533</v>
      </c>
      <c r="R34" s="31">
        <f>SUM(R14:R33)</f>
        <v>19421</v>
      </c>
      <c r="S34" s="31">
        <f>SUM(S14:S33)</f>
        <v>28862</v>
      </c>
      <c r="T34" s="65">
        <f>P34/Q34-100%</f>
        <v>-0.25902052260331077</v>
      </c>
      <c r="U34" s="31" t="e">
        <f>SUM(U14:U33)</f>
        <v>#REF!</v>
      </c>
      <c r="V34" s="32">
        <f>P34/O34</f>
        <v>621.9615166603558</v>
      </c>
      <c r="W34" s="31" t="e">
        <f>SUM(W14:W33)</f>
        <v>#REF!</v>
      </c>
      <c r="X34" s="31" t="e">
        <f>SUM(X14:X33)</f>
        <v>#REF!</v>
      </c>
      <c r="Y34" s="35">
        <f>SUM(Y14:Y33)</f>
        <v>203953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2010-10-21T13:56:26Z</cp:lastPrinted>
  <dcterms:created xsi:type="dcterms:W3CDTF">1998-07-08T11:15:35Z</dcterms:created>
  <dcterms:modified xsi:type="dcterms:W3CDTF">2014-03-20T14:38:32Z</dcterms:modified>
  <cp:category/>
  <cp:version/>
  <cp:contentType/>
  <cp:contentStatus/>
</cp:coreProperties>
</file>