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35" yWindow="3135" windowWidth="23535" windowHeight="10260" tabRatio="598" activeTab="0"/>
  </bookViews>
  <sheets>
    <sheet name="WEEKLY COMPETITIVE REPORT" sheetId="1" r:id="rId1"/>
    <sheet name="in $ US" sheetId="2" r:id="rId2"/>
  </sheets>
  <definedNames/>
  <calcPr fullCalcOnLoad="1"/>
</workbook>
</file>

<file path=xl/sharedStrings.xml><?xml version="1.0" encoding="utf-8"?>
<sst xmlns="http://schemas.openxmlformats.org/spreadsheetml/2006/main" count="259" uniqueCount="93">
  <si>
    <t xml:space="preserve"> </t>
  </si>
  <si>
    <r>
      <t xml:space="preserve">TERRITORY :  </t>
    </r>
    <r>
      <rPr>
        <b/>
        <sz val="8"/>
        <rFont val="Arial"/>
        <family val="2"/>
      </rPr>
      <t>SLOVENIA</t>
    </r>
  </si>
  <si>
    <t>WEEKEND OF</t>
  </si>
  <si>
    <t xml:space="preserve">               US  $  =</t>
  </si>
  <si>
    <t>WEEK  OF</t>
  </si>
  <si>
    <t>DATE PREPARED</t>
  </si>
  <si>
    <t xml:space="preserve">Week </t>
  </si>
  <si>
    <t>FOR PRINT</t>
  </si>
  <si>
    <t>TO:</t>
  </si>
  <si>
    <t>FORMAT</t>
  </si>
  <si>
    <t>CENEX d.o.o.</t>
  </si>
  <si>
    <t>COLUMN</t>
  </si>
  <si>
    <t>HIDE</t>
  </si>
  <si>
    <t>THIS</t>
  </si>
  <si>
    <t>LAST</t>
  </si>
  <si>
    <t>WK</t>
  </si>
  <si>
    <t>NO.</t>
  </si>
  <si>
    <t>%</t>
  </si>
  <si>
    <t>LAST  WK</t>
  </si>
  <si>
    <t>CUM.</t>
  </si>
  <si>
    <t>CUM. LAST WK</t>
  </si>
  <si>
    <t>FILM</t>
  </si>
  <si>
    <t>DISTR.</t>
  </si>
  <si>
    <t>SCR.</t>
  </si>
  <si>
    <t>B.O.</t>
  </si>
  <si>
    <t>ADMISS.</t>
  </si>
  <si>
    <t>INC / DEC</t>
  </si>
  <si>
    <t>CUM.  B.O.</t>
  </si>
  <si>
    <t>ALL SLOVENIAN DISTRIBUTORS</t>
  </si>
  <si>
    <t>FROM:</t>
  </si>
  <si>
    <t>Janko CRETNIK jr.</t>
  </si>
  <si>
    <t>LAST  WE</t>
  </si>
  <si>
    <t>WEEK</t>
  </si>
  <si>
    <t>WEEKEND</t>
  </si>
  <si>
    <t>LAST  WEEK</t>
  </si>
  <si>
    <t>LOCAL</t>
  </si>
  <si>
    <t>Karantanija</t>
  </si>
  <si>
    <t>T O T A L</t>
  </si>
  <si>
    <t xml:space="preserve">         WEEKLY  COMPETITIVE  REPORT</t>
  </si>
  <si>
    <t xml:space="preserve">          SLOVENIA  -   TOP   FILMS</t>
  </si>
  <si>
    <t>PRINT</t>
  </si>
  <si>
    <t>AVERAGE</t>
  </si>
  <si>
    <t>Blitz</t>
  </si>
  <si>
    <t>All amounts in Euro (L.C.)</t>
  </si>
  <si>
    <t>All amounts in $ US</t>
  </si>
  <si>
    <t>local title</t>
  </si>
  <si>
    <t>IND</t>
  </si>
  <si>
    <t>Cinemania</t>
  </si>
  <si>
    <t>FIVIA</t>
  </si>
  <si>
    <t>WB</t>
  </si>
  <si>
    <t>BVI</t>
  </si>
  <si>
    <t>CENEX</t>
  </si>
  <si>
    <t>FROZEN 3D</t>
  </si>
  <si>
    <t>LEDENO KRALJESTVO 3D</t>
  </si>
  <si>
    <t>FOX</t>
  </si>
  <si>
    <t>CF</t>
  </si>
  <si>
    <t>12 YEARS A SLAVE</t>
  </si>
  <si>
    <t>12 LET SUŽENJ</t>
  </si>
  <si>
    <t>THE LEGO MOVIE</t>
  </si>
  <si>
    <t>LEGO FILM</t>
  </si>
  <si>
    <t>New</t>
  </si>
  <si>
    <t>MONTEVIDEO, VIDIMO SE!</t>
  </si>
  <si>
    <t>MONTEVIDEO, SE VIDIMO!</t>
  </si>
  <si>
    <t>MR. PEABODY AND SHERMAN</t>
  </si>
  <si>
    <t>PUSTOLOVŠČINE GOSPODA PEABODYJA IN SHERMANA</t>
  </si>
  <si>
    <t>300: RISE OF AN EMPIRE</t>
  </si>
  <si>
    <t>300: VZPON IMPERIJA</t>
  </si>
  <si>
    <t>NYMPHOMANIAC - PART 1</t>
  </si>
  <si>
    <t>NIMFOMANKA - 1 DEL</t>
  </si>
  <si>
    <t>NONSTOP</t>
  </si>
  <si>
    <t>NON STOP</t>
  </si>
  <si>
    <t>PANIKA</t>
  </si>
  <si>
    <t>MAMIN SINKO</t>
  </si>
  <si>
    <t>ME, MYSELF AND MUM</t>
  </si>
  <si>
    <t>NEED FOR SPEED</t>
  </si>
  <si>
    <t>NEED FOR SPEED: ŽELJA PO HITROSTI</t>
  </si>
  <si>
    <t>LONE SURVIVOR</t>
  </si>
  <si>
    <t>EDINI PREŽIVELI</t>
  </si>
  <si>
    <t>DIVERGENT</t>
  </si>
  <si>
    <t>GRAND BUDAPEST HOTEL</t>
  </si>
  <si>
    <t>TARZAN</t>
  </si>
  <si>
    <t>RAZCEPLJENI</t>
  </si>
  <si>
    <t>03 - Apr</t>
  </si>
  <si>
    <t>09 - Apr</t>
  </si>
  <si>
    <t>04 - Apr</t>
  </si>
  <si>
    <t>06 - Apr</t>
  </si>
  <si>
    <t>BELLE ET SEBASTIEN</t>
  </si>
  <si>
    <t>BELA IN SEBASTIJAN</t>
  </si>
  <si>
    <t>CAPTAIN AMERICA: WINTER SOLDIER</t>
  </si>
  <si>
    <t>STOTNIK AMERIKA: ZIMSKI VOJAK</t>
  </si>
  <si>
    <t>NOAH</t>
  </si>
  <si>
    <t>NOE</t>
  </si>
  <si>
    <t>PAR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</si>
</sst>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#,##0\ &quot;HRK&quot;;\-#,##0\ &quot;HRK&quot;"/>
    <numFmt numFmtId="181" formatCode="#,##0\ &quot;HRK&quot;;[Red]\-#,##0\ &quot;HRK&quot;"/>
    <numFmt numFmtId="182" formatCode="#,##0.00\ &quot;HRK&quot;;\-#,##0.00\ &quot;HRK&quot;"/>
    <numFmt numFmtId="183" formatCode="#,##0.00\ &quot;HRK&quot;;[Red]\-#,##0.00\ &quot;HRK&quot;"/>
    <numFmt numFmtId="184" formatCode="_-* #,##0\ &quot;HRK&quot;_-;\-* #,##0\ &quot;HRK&quot;_-;_-* &quot;-&quot;\ &quot;HRK&quot;_-;_-@_-"/>
    <numFmt numFmtId="185" formatCode="_-* #,##0\ _H_R_K_-;\-* #,##0\ _H_R_K_-;_-* &quot;-&quot;\ _H_R_K_-;_-@_-"/>
    <numFmt numFmtId="186" formatCode="_-* #,##0.00\ &quot;HRK&quot;_-;\-* #,##0.00\ &quot;HRK&quot;_-;_-* &quot;-&quot;??\ &quot;HRK&quot;_-;_-@_-"/>
    <numFmt numFmtId="187" formatCode="_-* #,##0.00\ _H_R_K_-;\-* #,##0.00\ _H_R_K_-;_-* &quot;-&quot;??\ _H_R_K_-;_-@_-"/>
    <numFmt numFmtId="188" formatCode="dd/\ mmm/\ yy"/>
    <numFmt numFmtId="189" formatCode="_(* #,##0.00_);_(* \(#,##0.00\);_(* &quot;-&quot;_);_(@_)"/>
    <numFmt numFmtId="190" formatCode="_(* #,##0_);_(* \(#,##0\);_(* &quot;-&quot;_);_(@_)"/>
    <numFmt numFmtId="191" formatCode="&quot;True&quot;;&quot;True&quot;;&quot;False&quot;"/>
    <numFmt numFmtId="192" formatCode="&quot;On&quot;;&quot;On&quot;;&quot;Off&quot;"/>
    <numFmt numFmtId="193" formatCode="#,##0\ _S_I_T"/>
    <numFmt numFmtId="194" formatCode="_(* #,##0.00_);_(* \(#,##0.00\);_(* &quot;-&quot;??_);_(@_)"/>
    <numFmt numFmtId="195" formatCode="#.000;\-#.000"/>
    <numFmt numFmtId="196" formatCode="_-* #,##0\ _S_I_T_-;\-* #,##0\ _S_I_T_-;_-* &quot;-&quot;??\ _S_I_T_-;_-@_-"/>
    <numFmt numFmtId="197" formatCode="_(&quot;$&quot;* #,##0.00_);_(&quot;$&quot;* \(#,##0.00\);_(&quot;$&quot;* &quot;-&quot;??_);_(@_)"/>
    <numFmt numFmtId="198" formatCode="_(&quot;$&quot;* #,##0_);_(&quot;$&quot;* \(#,##0\);_(&quot;$&quot;* &quot;-&quot;_);_(@_)"/>
    <numFmt numFmtId="199" formatCode="#,##0.00&quot;Sk&quot;_);[Red]\(#,##0.00&quot;Sk&quot;\)"/>
    <numFmt numFmtId="200" formatCode="#,##0&quot;Sk&quot;_);[Red]\(#,##0&quot;Sk&quot;\)"/>
    <numFmt numFmtId="201" formatCode="#,##0.00\ [$SIT-424];\-#,##0.00\ [$SIT-424]"/>
    <numFmt numFmtId="202" formatCode="0.0000"/>
    <numFmt numFmtId="203" formatCode="[$€-2]\ #,##0.00_);[Red]\([$€-2]\ #,##0.00\)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Carmina Md BT"/>
      <family val="1"/>
    </font>
    <font>
      <sz val="8"/>
      <name val="Arial CE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RO_Swiss_Con-Normal"/>
      <family val="0"/>
    </font>
    <font>
      <sz val="7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3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10" fillId="0" borderId="0" applyNumberFormat="0" applyFill="0" applyBorder="0" applyAlignment="0" applyProtection="0"/>
    <xf numFmtId="0" fontId="34" fillId="21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2" fillId="0" borderId="6" applyNumberFormat="0" applyFill="0" applyAlignment="0" applyProtection="0"/>
    <xf numFmtId="0" fontId="43" fillId="30" borderId="7" applyNumberFormat="0" applyAlignment="0" applyProtection="0"/>
    <xf numFmtId="0" fontId="44" fillId="21" borderId="8" applyNumberFormat="0" applyAlignment="0" applyProtection="0"/>
    <xf numFmtId="0" fontId="45" fillId="31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8" applyNumberFormat="0" applyAlignment="0" applyProtection="0"/>
    <xf numFmtId="0" fontId="47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3" fontId="12" fillId="0" borderId="0" xfId="0" applyNumberFormat="1" applyFont="1" applyBorder="1" applyAlignment="1">
      <alignment horizontal="right"/>
    </xf>
    <xf numFmtId="9" fontId="0" fillId="0" borderId="0" xfId="43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6" fillId="0" borderId="12" xfId="0" applyNumberFormat="1" applyFont="1" applyFill="1" applyBorder="1" applyAlignment="1">
      <alignment horizontal="right"/>
    </xf>
    <xf numFmtId="3" fontId="6" fillId="0" borderId="16" xfId="0" applyNumberFormat="1" applyFont="1" applyBorder="1" applyAlignment="1" applyProtection="1">
      <alignment horizontal="right"/>
      <protection locked="0"/>
    </xf>
    <xf numFmtId="16" fontId="5" fillId="0" borderId="0" xfId="0" applyNumberFormat="1" applyFont="1" applyBorder="1" applyAlignment="1">
      <alignment/>
    </xf>
    <xf numFmtId="188" fontId="5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6" fillId="0" borderId="17" xfId="0" applyNumberFormat="1" applyFont="1" applyBorder="1" applyAlignment="1">
      <alignment/>
    </xf>
    <xf numFmtId="3" fontId="6" fillId="0" borderId="17" xfId="0" applyNumberFormat="1" applyFont="1" applyFill="1" applyBorder="1" applyAlignment="1">
      <alignment horizontal="right"/>
    </xf>
    <xf numFmtId="0" fontId="6" fillId="0" borderId="18" xfId="0" applyFont="1" applyBorder="1" applyAlignment="1">
      <alignment/>
    </xf>
    <xf numFmtId="0" fontId="6" fillId="0" borderId="17" xfId="0" applyFont="1" applyBorder="1" applyAlignment="1">
      <alignment/>
    </xf>
    <xf numFmtId="3" fontId="6" fillId="0" borderId="19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3" fontId="4" fillId="0" borderId="20" xfId="0" applyNumberFormat="1" applyFont="1" applyBorder="1" applyAlignment="1">
      <alignment horizontal="right"/>
    </xf>
    <xf numFmtId="0" fontId="6" fillId="0" borderId="17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" fontId="4" fillId="0" borderId="0" xfId="0" applyNumberFormat="1" applyFont="1" applyBorder="1" applyAlignment="1">
      <alignment horizontal="left"/>
    </xf>
    <xf numFmtId="0" fontId="14" fillId="0" borderId="0" xfId="0" applyFont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3" fontId="5" fillId="0" borderId="22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3" fontId="5" fillId="0" borderId="26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3" fontId="6" fillId="0" borderId="28" xfId="0" applyNumberFormat="1" applyFont="1" applyBorder="1" applyAlignment="1">
      <alignment horizontal="right"/>
    </xf>
    <xf numFmtId="0" fontId="5" fillId="0" borderId="29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30" xfId="0" applyFont="1" applyBorder="1" applyAlignment="1">
      <alignment/>
    </xf>
    <xf numFmtId="0" fontId="5" fillId="0" borderId="15" xfId="0" applyFont="1" applyBorder="1" applyAlignment="1">
      <alignment/>
    </xf>
    <xf numFmtId="16" fontId="5" fillId="0" borderId="31" xfId="0" applyNumberFormat="1" applyFont="1" applyBorder="1" applyAlignment="1">
      <alignment/>
    </xf>
    <xf numFmtId="16" fontId="5" fillId="0" borderId="32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10" fontId="6" fillId="0" borderId="17" xfId="0" applyNumberFormat="1" applyFont="1" applyFill="1" applyBorder="1" applyAlignment="1">
      <alignment horizontal="right"/>
    </xf>
    <xf numFmtId="0" fontId="5" fillId="0" borderId="14" xfId="0" applyFont="1" applyBorder="1" applyAlignment="1">
      <alignment/>
    </xf>
    <xf numFmtId="0" fontId="5" fillId="0" borderId="11" xfId="0" applyFont="1" applyBorder="1" applyAlignment="1">
      <alignment/>
    </xf>
    <xf numFmtId="4" fontId="6" fillId="0" borderId="29" xfId="0" applyNumberFormat="1" applyFont="1" applyFill="1" applyBorder="1" applyAlignment="1">
      <alignment horizontal="right"/>
    </xf>
    <xf numFmtId="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202" fontId="5" fillId="0" borderId="33" xfId="0" applyNumberFormat="1" applyFont="1" applyBorder="1" applyAlignment="1">
      <alignment horizontal="left"/>
    </xf>
    <xf numFmtId="0" fontId="5" fillId="0" borderId="24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6" fillId="0" borderId="12" xfId="0" applyNumberFormat="1" applyFont="1" applyFill="1" applyBorder="1" applyAlignment="1" applyProtection="1">
      <alignment horizontal="right"/>
      <protection locked="0"/>
    </xf>
    <xf numFmtId="3" fontId="6" fillId="0" borderId="34" xfId="0" applyNumberFormat="1" applyFont="1" applyFill="1" applyBorder="1" applyAlignment="1" applyProtection="1">
      <alignment horizontal="right"/>
      <protection locked="0"/>
    </xf>
    <xf numFmtId="3" fontId="6" fillId="0" borderId="16" xfId="0" applyNumberFormat="1" applyFont="1" applyFill="1" applyBorder="1" applyAlignment="1" applyProtection="1">
      <alignment horizontal="right"/>
      <protection locked="0"/>
    </xf>
    <xf numFmtId="16" fontId="5" fillId="0" borderId="11" xfId="0" applyNumberFormat="1" applyFont="1" applyBorder="1" applyAlignment="1" quotePrefix="1">
      <alignment/>
    </xf>
    <xf numFmtId="16" fontId="5" fillId="0" borderId="14" xfId="0" applyNumberFormat="1" applyFont="1" applyBorder="1" applyAlignment="1" quotePrefix="1">
      <alignment/>
    </xf>
    <xf numFmtId="16" fontId="5" fillId="0" borderId="31" xfId="0" applyNumberFormat="1" applyFont="1" applyBorder="1" applyAlignment="1" quotePrefix="1">
      <alignment/>
    </xf>
    <xf numFmtId="16" fontId="5" fillId="0" borderId="32" xfId="0" applyNumberFormat="1" applyFont="1" applyBorder="1" applyAlignment="1" quotePrefix="1">
      <alignment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/>
    </xf>
    <xf numFmtId="3" fontId="6" fillId="0" borderId="0" xfId="0" applyNumberFormat="1" applyFont="1" applyFill="1" applyBorder="1" applyAlignment="1" applyProtection="1">
      <alignment horizontal="right"/>
      <protection locked="0"/>
    </xf>
    <xf numFmtId="3" fontId="6" fillId="0" borderId="35" xfId="0" applyNumberFormat="1" applyFont="1" applyFill="1" applyBorder="1" applyAlignment="1" applyProtection="1">
      <alignment horizontal="right"/>
      <protection locked="0"/>
    </xf>
    <xf numFmtId="188" fontId="5" fillId="0" borderId="0" xfId="0" applyNumberFormat="1" applyFont="1" applyBorder="1" applyAlignment="1">
      <alignment horizontal="left"/>
    </xf>
    <xf numFmtId="3" fontId="6" fillId="0" borderId="29" xfId="0" applyNumberFormat="1" applyFont="1" applyFill="1" applyBorder="1" applyAlignment="1">
      <alignment horizontal="right"/>
    </xf>
    <xf numFmtId="3" fontId="6" fillId="0" borderId="36" xfId="0" applyNumberFormat="1" applyFont="1" applyBorder="1" applyAlignment="1">
      <alignment/>
    </xf>
    <xf numFmtId="3" fontId="6" fillId="0" borderId="17" xfId="0" applyNumberFormat="1" applyFont="1" applyFill="1" applyBorder="1" applyAlignment="1" applyProtection="1">
      <alignment horizontal="right"/>
      <protection locked="0"/>
    </xf>
    <xf numFmtId="20" fontId="5" fillId="0" borderId="10" xfId="0" applyNumberFormat="1" applyFont="1" applyBorder="1" applyAlignment="1">
      <alignment horizontal="center"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0" fontId="4" fillId="0" borderId="12" xfId="0" applyFont="1" applyBorder="1" applyAlignment="1">
      <alignment/>
    </xf>
    <xf numFmtId="0" fontId="4" fillId="0" borderId="37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Fill="1" applyBorder="1" applyAlignment="1" quotePrefix="1">
      <alignment horizontal="right"/>
    </xf>
    <xf numFmtId="3" fontId="6" fillId="0" borderId="10" xfId="0" applyNumberFormat="1" applyFont="1" applyBorder="1" applyAlignment="1" quotePrefix="1">
      <alignment horizontal="right"/>
    </xf>
    <xf numFmtId="3" fontId="6" fillId="0" borderId="12" xfId="0" applyNumberFormat="1" applyFont="1" applyBorder="1" applyAlignment="1" quotePrefix="1">
      <alignment horizontal="right"/>
    </xf>
    <xf numFmtId="3" fontId="6" fillId="0" borderId="12" xfId="0" applyNumberFormat="1" applyFont="1" applyFill="1" applyBorder="1" applyAlignment="1" quotePrefix="1">
      <alignment horizontal="right"/>
    </xf>
    <xf numFmtId="0" fontId="5" fillId="0" borderId="12" xfId="0" applyFont="1" applyBorder="1" applyAlignment="1">
      <alignment horizontal="center"/>
    </xf>
    <xf numFmtId="3" fontId="6" fillId="0" borderId="12" xfId="0" applyNumberFormat="1" applyFont="1" applyFill="1" applyBorder="1" applyAlignment="1" applyProtection="1">
      <alignment horizontal="right"/>
      <protection locked="0"/>
    </xf>
    <xf numFmtId="3" fontId="6" fillId="0" borderId="12" xfId="0" applyNumberFormat="1" applyFont="1" applyBorder="1" applyAlignment="1">
      <alignment horizontal="right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Y40"/>
  <sheetViews>
    <sheetView showGridLines="0" tabSelected="1" workbookViewId="0" topLeftCell="A1">
      <selection activeCell="W20" sqref="W20"/>
    </sheetView>
  </sheetViews>
  <sheetFormatPr defaultColWidth="9.140625" defaultRowHeight="12.75"/>
  <cols>
    <col min="1" max="2" width="4.7109375" style="0" customWidth="1"/>
    <col min="3" max="3" width="23.8515625" style="0" customWidth="1"/>
    <col min="4" max="4" width="25.14062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28125" style="0" customWidth="1"/>
    <col min="21" max="21" width="11.7109375" style="28" hidden="1" customWidth="1"/>
    <col min="22" max="22" width="8.57421875" style="28" customWidth="1"/>
    <col min="23" max="23" width="11.7109375" style="0" customWidth="1"/>
    <col min="24" max="24" width="11.7109375" style="0" hidden="1" customWidth="1"/>
    <col min="25" max="25" width="9.7109375" style="0" customWidth="1"/>
    <col min="26" max="26" width="9.14062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5" t="s">
        <v>39</v>
      </c>
      <c r="J1" s="1"/>
      <c r="K1" s="45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81"/>
      <c r="E3" s="1"/>
      <c r="F3" s="1"/>
      <c r="G3" s="1"/>
      <c r="H3" s="1"/>
      <c r="I3" s="1"/>
      <c r="J3" s="1"/>
      <c r="K3" s="12" t="s">
        <v>0</v>
      </c>
      <c r="L3" s="12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8"/>
      <c r="B4" s="8"/>
      <c r="C4" s="91" t="s">
        <v>1</v>
      </c>
      <c r="D4" s="92"/>
      <c r="E4" s="8"/>
      <c r="F4" s="8"/>
      <c r="G4" s="19" t="s">
        <v>2</v>
      </c>
      <c r="H4" s="20"/>
      <c r="I4" s="20"/>
      <c r="J4" s="20"/>
      <c r="K4" s="78" t="s">
        <v>84</v>
      </c>
      <c r="L4" s="20"/>
      <c r="M4" s="79" t="s">
        <v>85</v>
      </c>
      <c r="N4" s="26"/>
      <c r="O4" s="8"/>
      <c r="P4" s="8"/>
      <c r="Q4" s="8"/>
      <c r="R4" s="8"/>
      <c r="S4" s="8"/>
      <c r="T4" s="8"/>
      <c r="U4" s="29"/>
      <c r="V4" s="39"/>
      <c r="W4" s="60" t="s">
        <v>3</v>
      </c>
      <c r="X4" s="21" t="s">
        <v>0</v>
      </c>
      <c r="Y4" s="71">
        <v>0.7234</v>
      </c>
    </row>
    <row r="5" spans="1:25" s="2" customFormat="1" ht="11.25">
      <c r="A5" s="8"/>
      <c r="B5" s="8"/>
      <c r="C5" s="8" t="s">
        <v>0</v>
      </c>
      <c r="D5" s="8"/>
      <c r="E5" s="8"/>
      <c r="F5" s="8"/>
      <c r="G5" s="3" t="s">
        <v>4</v>
      </c>
      <c r="H5" s="7"/>
      <c r="I5" s="7"/>
      <c r="J5" s="7"/>
      <c r="K5" s="77" t="s">
        <v>82</v>
      </c>
      <c r="L5" s="7"/>
      <c r="M5" s="80" t="s">
        <v>83</v>
      </c>
      <c r="N5" s="26"/>
      <c r="O5" s="8"/>
      <c r="P5" s="8"/>
      <c r="Q5" s="8"/>
      <c r="R5" s="8"/>
      <c r="S5" s="8"/>
      <c r="T5" s="8"/>
      <c r="U5" s="29"/>
      <c r="V5" s="29"/>
      <c r="W5" s="70"/>
      <c r="X5" s="20"/>
      <c r="Y5" s="69"/>
    </row>
    <row r="6" spans="1:25" s="2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6"/>
      <c r="M6" s="8"/>
      <c r="N6" s="8"/>
      <c r="O6" s="26"/>
      <c r="P6" s="8"/>
      <c r="Q6" s="8"/>
      <c r="R6" s="8"/>
      <c r="S6" s="8"/>
      <c r="T6" s="8"/>
      <c r="U6" s="29"/>
      <c r="V6" s="29"/>
      <c r="W6" s="43"/>
      <c r="X6" s="8"/>
      <c r="Y6" s="44"/>
    </row>
    <row r="7" spans="1:25" s="2" customFormat="1" ht="12.75">
      <c r="A7" s="8"/>
      <c r="B7" s="8" t="s">
        <v>8</v>
      </c>
      <c r="C7" s="8" t="s">
        <v>28</v>
      </c>
      <c r="D7" s="8"/>
      <c r="E7" s="8"/>
      <c r="F7" s="8"/>
      <c r="G7" s="8"/>
      <c r="H7" s="41" t="s">
        <v>6</v>
      </c>
      <c r="I7" s="8"/>
      <c r="J7" s="9" t="s">
        <v>7</v>
      </c>
      <c r="K7" s="41">
        <v>14</v>
      </c>
      <c r="L7" s="9" t="s">
        <v>7</v>
      </c>
      <c r="M7" s="8"/>
      <c r="N7" s="8"/>
      <c r="O7" s="41"/>
      <c r="P7" s="8"/>
      <c r="Q7" s="9" t="s">
        <v>7</v>
      </c>
      <c r="R7" s="8"/>
      <c r="S7" s="9" t="s">
        <v>7</v>
      </c>
      <c r="T7" s="8"/>
      <c r="U7" s="9" t="s">
        <v>7</v>
      </c>
      <c r="V7" s="9"/>
      <c r="W7" s="42"/>
      <c r="X7" s="9" t="s">
        <v>7</v>
      </c>
      <c r="Y7" s="85"/>
    </row>
    <row r="8" spans="1:25" ht="12.75">
      <c r="A8" s="9"/>
      <c r="B8" s="8" t="s">
        <v>29</v>
      </c>
      <c r="C8" s="10" t="s">
        <v>10</v>
      </c>
      <c r="D8" s="10"/>
      <c r="E8" s="9"/>
      <c r="F8" s="9"/>
      <c r="G8" s="9"/>
      <c r="H8" s="9"/>
      <c r="I8" s="9"/>
      <c r="J8" s="9" t="s">
        <v>9</v>
      </c>
      <c r="K8" s="41"/>
      <c r="L8" s="9" t="s">
        <v>9</v>
      </c>
      <c r="M8" s="8"/>
      <c r="N8" s="8"/>
      <c r="O8" s="41"/>
      <c r="P8" s="13"/>
      <c r="Q8" s="9" t="s">
        <v>9</v>
      </c>
      <c r="R8" s="9"/>
      <c r="S8" s="9" t="s">
        <v>9</v>
      </c>
      <c r="T8" s="9"/>
      <c r="U8" s="9" t="s">
        <v>9</v>
      </c>
      <c r="V8" s="9"/>
      <c r="W8" s="42" t="s">
        <v>5</v>
      </c>
      <c r="X8" s="9" t="s">
        <v>9</v>
      </c>
      <c r="Y8" s="85">
        <v>41739</v>
      </c>
    </row>
    <row r="9" spans="1:25" ht="12.75">
      <c r="A9" s="8"/>
      <c r="B9" s="10"/>
      <c r="C9" s="11" t="s">
        <v>30</v>
      </c>
      <c r="D9" s="11"/>
      <c r="E9" s="8"/>
      <c r="F9" s="8"/>
      <c r="G9" s="8" t="s">
        <v>0</v>
      </c>
      <c r="H9" s="59" t="s">
        <v>43</v>
      </c>
      <c r="I9" s="9"/>
      <c r="J9" s="9" t="s">
        <v>11</v>
      </c>
      <c r="K9" s="9"/>
      <c r="L9" s="9" t="s">
        <v>11</v>
      </c>
      <c r="M9" s="9"/>
      <c r="N9" s="9"/>
      <c r="O9" s="9"/>
      <c r="P9" s="9"/>
      <c r="Q9" s="9" t="s">
        <v>11</v>
      </c>
      <c r="R9" s="9"/>
      <c r="S9" s="9" t="s">
        <v>11</v>
      </c>
      <c r="T9" s="9"/>
      <c r="U9" s="9" t="s">
        <v>11</v>
      </c>
      <c r="V9" s="9"/>
      <c r="W9" s="9"/>
      <c r="X9" s="9" t="s">
        <v>11</v>
      </c>
      <c r="Y9" s="17"/>
    </row>
    <row r="10" spans="1:25" ht="12.75">
      <c r="A10" s="8"/>
      <c r="B10" s="8"/>
      <c r="C10" s="10"/>
      <c r="D10" s="10"/>
      <c r="E10" s="8"/>
      <c r="F10" s="8"/>
      <c r="G10" s="8"/>
      <c r="H10" s="9"/>
      <c r="I10" s="9"/>
      <c r="J10" s="9" t="s">
        <v>12</v>
      </c>
      <c r="K10" s="9"/>
      <c r="L10" s="9" t="s">
        <v>12</v>
      </c>
      <c r="M10" s="9"/>
      <c r="N10" s="9"/>
      <c r="O10" s="9"/>
      <c r="P10" s="16"/>
      <c r="Q10" s="9" t="s">
        <v>12</v>
      </c>
      <c r="R10" s="9"/>
      <c r="S10" s="9" t="s">
        <v>12</v>
      </c>
      <c r="T10" s="9"/>
      <c r="U10" s="9" t="s">
        <v>12</v>
      </c>
      <c r="V10" s="9"/>
      <c r="W10" s="9"/>
      <c r="X10" s="9" t="s">
        <v>12</v>
      </c>
      <c r="Y10" s="9"/>
    </row>
    <row r="11" spans="1:25" ht="13.5" thickBot="1">
      <c r="A11" s="9"/>
      <c r="B11" s="9"/>
      <c r="C11" s="9" t="s">
        <v>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30"/>
      <c r="V11" s="30"/>
      <c r="W11" s="9"/>
      <c r="X11" s="9"/>
      <c r="Y11" s="9"/>
    </row>
    <row r="12" spans="1:25" ht="12.75">
      <c r="A12" s="46" t="s">
        <v>13</v>
      </c>
      <c r="B12" s="47" t="s">
        <v>14</v>
      </c>
      <c r="C12" s="47"/>
      <c r="D12" s="47"/>
      <c r="E12" s="47"/>
      <c r="F12" s="47" t="s">
        <v>35</v>
      </c>
      <c r="G12" s="47" t="s">
        <v>15</v>
      </c>
      <c r="H12" s="47" t="s">
        <v>16</v>
      </c>
      <c r="I12" s="47" t="s">
        <v>33</v>
      </c>
      <c r="J12" s="47" t="s">
        <v>31</v>
      </c>
      <c r="K12" s="47" t="s">
        <v>33</v>
      </c>
      <c r="L12" s="47" t="s">
        <v>31</v>
      </c>
      <c r="M12" s="47" t="s">
        <v>17</v>
      </c>
      <c r="N12" s="48" t="s">
        <v>40</v>
      </c>
      <c r="O12" s="47" t="s">
        <v>16</v>
      </c>
      <c r="P12" s="47" t="s">
        <v>32</v>
      </c>
      <c r="Q12" s="47" t="s">
        <v>34</v>
      </c>
      <c r="R12" s="47" t="s">
        <v>32</v>
      </c>
      <c r="S12" s="47" t="s">
        <v>18</v>
      </c>
      <c r="T12" s="47" t="s">
        <v>17</v>
      </c>
      <c r="U12" s="48" t="s">
        <v>20</v>
      </c>
      <c r="V12" s="48" t="s">
        <v>40</v>
      </c>
      <c r="W12" s="47" t="s">
        <v>19</v>
      </c>
      <c r="X12" s="47" t="s">
        <v>20</v>
      </c>
      <c r="Y12" s="49" t="s">
        <v>19</v>
      </c>
    </row>
    <row r="13" spans="1:25" ht="13.5" thickBot="1">
      <c r="A13" s="52" t="s">
        <v>15</v>
      </c>
      <c r="B13" s="53" t="s">
        <v>15</v>
      </c>
      <c r="C13" s="53" t="s">
        <v>21</v>
      </c>
      <c r="D13" s="53" t="s">
        <v>45</v>
      </c>
      <c r="E13" s="53" t="s">
        <v>22</v>
      </c>
      <c r="F13" s="53" t="s">
        <v>22</v>
      </c>
      <c r="G13" s="53" t="s">
        <v>16</v>
      </c>
      <c r="H13" s="53" t="s">
        <v>23</v>
      </c>
      <c r="I13" s="53" t="s">
        <v>24</v>
      </c>
      <c r="J13" s="53" t="s">
        <v>24</v>
      </c>
      <c r="K13" s="53" t="s">
        <v>25</v>
      </c>
      <c r="L13" s="53" t="s">
        <v>25</v>
      </c>
      <c r="M13" s="53" t="s">
        <v>26</v>
      </c>
      <c r="N13" s="54" t="s">
        <v>41</v>
      </c>
      <c r="O13" s="53" t="s">
        <v>23</v>
      </c>
      <c r="P13" s="53" t="s">
        <v>24</v>
      </c>
      <c r="Q13" s="53" t="s">
        <v>24</v>
      </c>
      <c r="R13" s="53" t="s">
        <v>25</v>
      </c>
      <c r="S13" s="53" t="s">
        <v>25</v>
      </c>
      <c r="T13" s="53" t="s">
        <v>26</v>
      </c>
      <c r="U13" s="54" t="s">
        <v>24</v>
      </c>
      <c r="V13" s="54" t="s">
        <v>41</v>
      </c>
      <c r="W13" s="53" t="s">
        <v>24</v>
      </c>
      <c r="X13" s="53" t="s">
        <v>25</v>
      </c>
      <c r="Y13" s="55" t="s">
        <v>25</v>
      </c>
    </row>
    <row r="14" spans="1:25" ht="12.75">
      <c r="A14" s="72">
        <v>1</v>
      </c>
      <c r="B14" s="72" t="s">
        <v>60</v>
      </c>
      <c r="C14" s="4" t="s">
        <v>90</v>
      </c>
      <c r="D14" s="4" t="s">
        <v>91</v>
      </c>
      <c r="E14" s="15" t="s">
        <v>92</v>
      </c>
      <c r="F14" s="15" t="s">
        <v>36</v>
      </c>
      <c r="G14" s="37">
        <v>1</v>
      </c>
      <c r="H14" s="37">
        <v>10</v>
      </c>
      <c r="I14" s="14">
        <v>33501</v>
      </c>
      <c r="J14" s="14"/>
      <c r="K14" s="14">
        <v>5640</v>
      </c>
      <c r="L14" s="14"/>
      <c r="M14" s="64"/>
      <c r="N14" s="14">
        <f>I14/H14</f>
        <v>3350.1</v>
      </c>
      <c r="O14" s="73">
        <v>10</v>
      </c>
      <c r="P14" s="22">
        <v>44994</v>
      </c>
      <c r="Q14" s="22"/>
      <c r="R14" s="22">
        <v>8038</v>
      </c>
      <c r="S14" s="22"/>
      <c r="T14" s="64"/>
      <c r="U14" s="74">
        <v>1698</v>
      </c>
      <c r="V14" s="14">
        <f>P14/O14</f>
        <v>4499.4</v>
      </c>
      <c r="W14" s="74">
        <f>SUM(U14,P14)</f>
        <v>46692</v>
      </c>
      <c r="X14" s="74">
        <v>883</v>
      </c>
      <c r="Y14" s="75">
        <f>SUM(X14,R14)</f>
        <v>8921</v>
      </c>
    </row>
    <row r="15" spans="1:25" ht="12.75">
      <c r="A15" s="72">
        <v>2</v>
      </c>
      <c r="B15" s="72" t="s">
        <v>60</v>
      </c>
      <c r="C15" s="4" t="s">
        <v>88</v>
      </c>
      <c r="D15" s="4" t="s">
        <v>89</v>
      </c>
      <c r="E15" s="15" t="s">
        <v>50</v>
      </c>
      <c r="F15" s="15" t="s">
        <v>51</v>
      </c>
      <c r="G15" s="37">
        <v>1</v>
      </c>
      <c r="H15" s="37">
        <v>16</v>
      </c>
      <c r="I15" s="22">
        <v>17298</v>
      </c>
      <c r="J15" s="22"/>
      <c r="K15" s="95">
        <v>2965</v>
      </c>
      <c r="L15" s="95"/>
      <c r="M15" s="64"/>
      <c r="N15" s="14">
        <f>I15/H15</f>
        <v>1081.125</v>
      </c>
      <c r="O15" s="73">
        <v>16</v>
      </c>
      <c r="P15" s="22">
        <v>23531</v>
      </c>
      <c r="Q15" s="22"/>
      <c r="R15" s="22">
        <v>4316</v>
      </c>
      <c r="S15" s="22"/>
      <c r="T15" s="64"/>
      <c r="U15" s="74"/>
      <c r="V15" s="14">
        <f>P15/O15</f>
        <v>1470.6875</v>
      </c>
      <c r="W15" s="74">
        <f>SUM(U15,P15)</f>
        <v>23531</v>
      </c>
      <c r="X15" s="74"/>
      <c r="Y15" s="75">
        <f>SUM(X15,R15)</f>
        <v>4316</v>
      </c>
    </row>
    <row r="16" spans="1:25" ht="12.75">
      <c r="A16" s="72">
        <v>3</v>
      </c>
      <c r="B16" s="72">
        <v>1</v>
      </c>
      <c r="C16" s="4" t="s">
        <v>74</v>
      </c>
      <c r="D16" s="4" t="s">
        <v>75</v>
      </c>
      <c r="E16" s="15" t="s">
        <v>46</v>
      </c>
      <c r="F16" s="15" t="s">
        <v>42</v>
      </c>
      <c r="G16" s="37">
        <v>3</v>
      </c>
      <c r="H16" s="37">
        <v>10</v>
      </c>
      <c r="I16" s="24">
        <v>11540</v>
      </c>
      <c r="J16" s="24">
        <v>14376</v>
      </c>
      <c r="K16" s="24">
        <v>1923</v>
      </c>
      <c r="L16" s="24">
        <v>2388</v>
      </c>
      <c r="M16" s="64">
        <f>(I16/J16*100)-100</f>
        <v>-19.727323316638845</v>
      </c>
      <c r="N16" s="14">
        <f>I16/H16</f>
        <v>1154</v>
      </c>
      <c r="O16" s="73">
        <v>10</v>
      </c>
      <c r="P16" s="14">
        <v>14332</v>
      </c>
      <c r="Q16" s="14">
        <v>18884</v>
      </c>
      <c r="R16" s="14">
        <v>2503</v>
      </c>
      <c r="S16" s="14">
        <v>3292</v>
      </c>
      <c r="T16" s="64">
        <f>(P16/Q16*100)-100</f>
        <v>-24.10506248676127</v>
      </c>
      <c r="U16" s="74">
        <v>60607</v>
      </c>
      <c r="V16" s="14">
        <f>P16/O16</f>
        <v>1433.2</v>
      </c>
      <c r="W16" s="74">
        <f>SUM(U16,P16)</f>
        <v>74939</v>
      </c>
      <c r="X16" s="74">
        <v>10709</v>
      </c>
      <c r="Y16" s="75">
        <f>SUM(X16,R16)</f>
        <v>13212</v>
      </c>
    </row>
    <row r="17" spans="1:25" ht="12.75">
      <c r="A17" s="72">
        <v>4</v>
      </c>
      <c r="B17" s="72">
        <v>6</v>
      </c>
      <c r="C17" s="4" t="s">
        <v>63</v>
      </c>
      <c r="D17" s="4" t="s">
        <v>64</v>
      </c>
      <c r="E17" s="15" t="s">
        <v>54</v>
      </c>
      <c r="F17" s="15" t="s">
        <v>42</v>
      </c>
      <c r="G17" s="37">
        <v>5</v>
      </c>
      <c r="H17" s="37">
        <v>24</v>
      </c>
      <c r="I17" s="24">
        <v>8621</v>
      </c>
      <c r="J17" s="24">
        <v>5266</v>
      </c>
      <c r="K17" s="100">
        <v>1562</v>
      </c>
      <c r="L17" s="100">
        <v>1003</v>
      </c>
      <c r="M17" s="64">
        <f>(I17/J17*100)-100</f>
        <v>63.71059627800989</v>
      </c>
      <c r="N17" s="14">
        <f>I17/H17</f>
        <v>359.2083333333333</v>
      </c>
      <c r="O17" s="37">
        <v>24</v>
      </c>
      <c r="P17" s="22">
        <v>9684</v>
      </c>
      <c r="Q17" s="22">
        <v>6550</v>
      </c>
      <c r="R17" s="22">
        <v>1780</v>
      </c>
      <c r="S17" s="22">
        <v>1259</v>
      </c>
      <c r="T17" s="64">
        <f>(P17/Q17*100)-100</f>
        <v>47.84732824427479</v>
      </c>
      <c r="U17" s="74">
        <v>64236</v>
      </c>
      <c r="V17" s="24">
        <f>P17/O17</f>
        <v>403.5</v>
      </c>
      <c r="W17" s="74">
        <f>SUM(U17,P17)</f>
        <v>73920</v>
      </c>
      <c r="X17" s="74">
        <v>12018</v>
      </c>
      <c r="Y17" s="75">
        <f>SUM(X17,R17)</f>
        <v>13798</v>
      </c>
    </row>
    <row r="18" spans="1:25" ht="13.5" customHeight="1">
      <c r="A18" s="72">
        <v>5</v>
      </c>
      <c r="B18" s="72">
        <v>2</v>
      </c>
      <c r="C18" s="4" t="s">
        <v>78</v>
      </c>
      <c r="D18" s="4" t="s">
        <v>81</v>
      </c>
      <c r="E18" s="15" t="s">
        <v>46</v>
      </c>
      <c r="F18" s="15" t="s">
        <v>42</v>
      </c>
      <c r="G18" s="37">
        <v>2</v>
      </c>
      <c r="H18" s="37">
        <v>11</v>
      </c>
      <c r="I18" s="14">
        <v>6778</v>
      </c>
      <c r="J18" s="14">
        <v>9846</v>
      </c>
      <c r="K18" s="100">
        <v>1132</v>
      </c>
      <c r="L18" s="100">
        <v>1661</v>
      </c>
      <c r="M18" s="64">
        <f>(I18/J18*100)-100</f>
        <v>-31.15986187284176</v>
      </c>
      <c r="N18" s="14">
        <f>I18/H18</f>
        <v>616.1818181818181</v>
      </c>
      <c r="O18" s="73">
        <v>11</v>
      </c>
      <c r="P18" s="14">
        <v>9403</v>
      </c>
      <c r="Q18" s="14">
        <v>14446</v>
      </c>
      <c r="R18" s="14">
        <v>1659</v>
      </c>
      <c r="S18" s="14">
        <v>2612</v>
      </c>
      <c r="T18" s="64">
        <f>(P18/Q18*100)-100</f>
        <v>-34.90931745811989</v>
      </c>
      <c r="U18" s="99">
        <v>14446</v>
      </c>
      <c r="V18" s="24">
        <f>P18/O18</f>
        <v>854.8181818181819</v>
      </c>
      <c r="W18" s="74">
        <f>SUM(U18,P18)</f>
        <v>23849</v>
      </c>
      <c r="X18" s="74">
        <v>2612</v>
      </c>
      <c r="Y18" s="75">
        <f>SUM(X18,R18)</f>
        <v>4271</v>
      </c>
    </row>
    <row r="19" spans="1:25" ht="12.75">
      <c r="A19" s="72">
        <v>6</v>
      </c>
      <c r="B19" s="72">
        <v>4</v>
      </c>
      <c r="C19" s="89" t="s">
        <v>79</v>
      </c>
      <c r="D19" s="89" t="s">
        <v>79</v>
      </c>
      <c r="E19" s="15" t="s">
        <v>54</v>
      </c>
      <c r="F19" s="15" t="s">
        <v>42</v>
      </c>
      <c r="G19" s="37">
        <v>2</v>
      </c>
      <c r="H19" s="37">
        <v>1</v>
      </c>
      <c r="I19" s="24">
        <v>6212</v>
      </c>
      <c r="J19" s="24">
        <v>4570</v>
      </c>
      <c r="K19" s="14">
        <v>1365</v>
      </c>
      <c r="L19" s="14">
        <v>989</v>
      </c>
      <c r="M19" s="64">
        <f>(I19/J19*100)-100</f>
        <v>35.92997811816193</v>
      </c>
      <c r="N19" s="14">
        <f>I19/H19</f>
        <v>6212</v>
      </c>
      <c r="O19" s="37">
        <v>1</v>
      </c>
      <c r="P19" s="14">
        <v>9229</v>
      </c>
      <c r="Q19" s="14">
        <v>9151</v>
      </c>
      <c r="R19" s="14">
        <v>2071</v>
      </c>
      <c r="S19" s="14">
        <v>2023</v>
      </c>
      <c r="T19" s="64">
        <f>(P19/Q19*100)-100</f>
        <v>0.8523658616544765</v>
      </c>
      <c r="U19" s="99">
        <v>12679</v>
      </c>
      <c r="V19" s="14">
        <f>P19/O19</f>
        <v>9229</v>
      </c>
      <c r="W19" s="74">
        <f>SUM(U19,P19)</f>
        <v>21908</v>
      </c>
      <c r="X19" s="74">
        <v>2808</v>
      </c>
      <c r="Y19" s="75">
        <f>SUM(X19,R19)</f>
        <v>4879</v>
      </c>
    </row>
    <row r="20" spans="1:25" ht="12.75">
      <c r="A20" s="72">
        <v>7</v>
      </c>
      <c r="B20" s="72">
        <v>8</v>
      </c>
      <c r="C20" s="4" t="s">
        <v>80</v>
      </c>
      <c r="D20" s="4" t="s">
        <v>80</v>
      </c>
      <c r="E20" s="15" t="s">
        <v>46</v>
      </c>
      <c r="F20" s="15" t="s">
        <v>42</v>
      </c>
      <c r="G20" s="37">
        <v>2</v>
      </c>
      <c r="H20" s="37">
        <v>10</v>
      </c>
      <c r="I20" s="24">
        <v>6571</v>
      </c>
      <c r="J20" s="24">
        <v>4230</v>
      </c>
      <c r="K20" s="14">
        <v>1265</v>
      </c>
      <c r="L20" s="14">
        <v>851</v>
      </c>
      <c r="M20" s="64">
        <f>(I20/J20*100)-100</f>
        <v>55.34278959810874</v>
      </c>
      <c r="N20" s="14">
        <f>I20/H20</f>
        <v>657.1</v>
      </c>
      <c r="O20" s="38">
        <v>10</v>
      </c>
      <c r="P20" s="14">
        <v>7368</v>
      </c>
      <c r="Q20" s="14">
        <v>6098</v>
      </c>
      <c r="R20" s="14">
        <v>1433</v>
      </c>
      <c r="S20" s="14">
        <v>1277</v>
      </c>
      <c r="T20" s="64">
        <f>(P20/Q20*100)-100</f>
        <v>20.826500491964566</v>
      </c>
      <c r="U20" s="74">
        <v>6098</v>
      </c>
      <c r="V20" s="14">
        <f>P20/O20</f>
        <v>736.8</v>
      </c>
      <c r="W20" s="74">
        <f>SUM(U20,P20)</f>
        <v>13466</v>
      </c>
      <c r="X20" s="74">
        <v>1277</v>
      </c>
      <c r="Y20" s="75">
        <f>SUM(X20,R20)</f>
        <v>2710</v>
      </c>
    </row>
    <row r="21" spans="1:25" ht="12.75">
      <c r="A21" s="72">
        <v>8</v>
      </c>
      <c r="B21" s="72">
        <v>7</v>
      </c>
      <c r="C21" s="4" t="s">
        <v>71</v>
      </c>
      <c r="D21" s="4" t="s">
        <v>71</v>
      </c>
      <c r="E21" s="15" t="s">
        <v>46</v>
      </c>
      <c r="F21" s="15" t="s">
        <v>36</v>
      </c>
      <c r="G21" s="37">
        <v>6</v>
      </c>
      <c r="H21" s="37">
        <v>10</v>
      </c>
      <c r="I21" s="14">
        <v>4168</v>
      </c>
      <c r="J21" s="14">
        <v>4244</v>
      </c>
      <c r="K21" s="22">
        <v>747</v>
      </c>
      <c r="L21" s="22">
        <v>784</v>
      </c>
      <c r="M21" s="64">
        <f>(I21/J21*100)-100</f>
        <v>-1.7907634307257325</v>
      </c>
      <c r="N21" s="14">
        <f>I21/H21</f>
        <v>416.8</v>
      </c>
      <c r="O21" s="37">
        <v>10</v>
      </c>
      <c r="P21" s="22">
        <v>5847</v>
      </c>
      <c r="Q21" s="22">
        <v>6326</v>
      </c>
      <c r="R21" s="22">
        <v>1125</v>
      </c>
      <c r="S21" s="22">
        <v>1220</v>
      </c>
      <c r="T21" s="64">
        <f>(P21/Q21*100)-100</f>
        <v>-7.571925387290548</v>
      </c>
      <c r="U21" s="74">
        <v>80284</v>
      </c>
      <c r="V21" s="14">
        <f>P21/O21</f>
        <v>584.7</v>
      </c>
      <c r="W21" s="74">
        <f>SUM(U21,P21)</f>
        <v>86131</v>
      </c>
      <c r="X21" s="74">
        <v>16173</v>
      </c>
      <c r="Y21" s="75">
        <f>SUM(X21,R21)</f>
        <v>17298</v>
      </c>
    </row>
    <row r="22" spans="1:25" ht="12.75">
      <c r="A22" s="72">
        <v>9</v>
      </c>
      <c r="B22" s="72">
        <v>5</v>
      </c>
      <c r="C22" s="4" t="s">
        <v>61</v>
      </c>
      <c r="D22" s="4" t="s">
        <v>62</v>
      </c>
      <c r="E22" s="15" t="s">
        <v>46</v>
      </c>
      <c r="F22" s="15" t="s">
        <v>55</v>
      </c>
      <c r="G22" s="37">
        <v>5</v>
      </c>
      <c r="H22" s="37">
        <v>9</v>
      </c>
      <c r="I22" s="100">
        <v>3615</v>
      </c>
      <c r="J22" s="100">
        <v>4802</v>
      </c>
      <c r="K22" s="96">
        <v>602</v>
      </c>
      <c r="L22" s="96">
        <v>835</v>
      </c>
      <c r="M22" s="64">
        <f>(I22/J22*100)-100</f>
        <v>-24.718867138692218</v>
      </c>
      <c r="N22" s="14">
        <f>I22/H22</f>
        <v>401.6666666666667</v>
      </c>
      <c r="O22" s="73">
        <v>9</v>
      </c>
      <c r="P22" s="14">
        <v>4840</v>
      </c>
      <c r="Q22" s="14">
        <v>6553</v>
      </c>
      <c r="R22" s="14">
        <v>849</v>
      </c>
      <c r="S22" s="14">
        <v>1197</v>
      </c>
      <c r="T22" s="64">
        <f>(P22/Q22*100)-100</f>
        <v>-26.140698916526787</v>
      </c>
      <c r="U22" s="74">
        <v>51438</v>
      </c>
      <c r="V22" s="14">
        <f>P22/O22</f>
        <v>537.7777777777778</v>
      </c>
      <c r="W22" s="74">
        <f>SUM(U22,P22)</f>
        <v>56278</v>
      </c>
      <c r="X22" s="74">
        <v>9825</v>
      </c>
      <c r="Y22" s="75">
        <f>SUM(X22,R22)</f>
        <v>10674</v>
      </c>
    </row>
    <row r="23" spans="1:25" ht="12.75">
      <c r="A23" s="72">
        <v>10</v>
      </c>
      <c r="B23" s="72">
        <v>3</v>
      </c>
      <c r="C23" s="4" t="s">
        <v>65</v>
      </c>
      <c r="D23" s="4" t="s">
        <v>66</v>
      </c>
      <c r="E23" s="15" t="s">
        <v>49</v>
      </c>
      <c r="F23" s="15" t="s">
        <v>42</v>
      </c>
      <c r="G23" s="37">
        <v>5</v>
      </c>
      <c r="H23" s="37">
        <v>23</v>
      </c>
      <c r="I23" s="24">
        <v>3063</v>
      </c>
      <c r="J23" s="24">
        <v>6603</v>
      </c>
      <c r="K23" s="97">
        <v>521</v>
      </c>
      <c r="L23" s="97">
        <v>1043</v>
      </c>
      <c r="M23" s="64">
        <f>(I23/J23*100)-100</f>
        <v>-53.61199454793276</v>
      </c>
      <c r="N23" s="14">
        <f>I23/H23</f>
        <v>133.17391304347825</v>
      </c>
      <c r="O23" s="38">
        <v>23</v>
      </c>
      <c r="P23" s="14">
        <v>4204</v>
      </c>
      <c r="Q23" s="14">
        <v>9341</v>
      </c>
      <c r="R23" s="14">
        <v>754</v>
      </c>
      <c r="S23" s="14">
        <v>1581</v>
      </c>
      <c r="T23" s="64">
        <f>(P23/Q23*100)-100</f>
        <v>-54.99411197944546</v>
      </c>
      <c r="U23" s="74">
        <v>101500</v>
      </c>
      <c r="V23" s="14">
        <f>P23/O23</f>
        <v>182.7826086956522</v>
      </c>
      <c r="W23" s="74">
        <f>SUM(U23,P23)</f>
        <v>105704</v>
      </c>
      <c r="X23" s="76">
        <v>17736</v>
      </c>
      <c r="Y23" s="75">
        <f>SUM(X23,R23)</f>
        <v>18490</v>
      </c>
    </row>
    <row r="24" spans="1:25" ht="12.75">
      <c r="A24" s="72">
        <v>11</v>
      </c>
      <c r="B24" s="72" t="s">
        <v>60</v>
      </c>
      <c r="C24" s="4" t="s">
        <v>86</v>
      </c>
      <c r="D24" s="4" t="s">
        <v>87</v>
      </c>
      <c r="E24" s="15" t="s">
        <v>46</v>
      </c>
      <c r="F24" s="15" t="s">
        <v>48</v>
      </c>
      <c r="G24" s="37">
        <v>1</v>
      </c>
      <c r="H24" s="37">
        <v>10</v>
      </c>
      <c r="I24" s="24">
        <v>2736</v>
      </c>
      <c r="J24" s="24"/>
      <c r="K24" s="96">
        <v>572</v>
      </c>
      <c r="L24" s="96"/>
      <c r="M24" s="64"/>
      <c r="N24" s="14">
        <f>I24/H24</f>
        <v>273.6</v>
      </c>
      <c r="O24" s="73">
        <v>10</v>
      </c>
      <c r="P24" s="22">
        <v>3174</v>
      </c>
      <c r="Q24" s="22"/>
      <c r="R24" s="22">
        <v>668</v>
      </c>
      <c r="S24" s="22"/>
      <c r="T24" s="64"/>
      <c r="U24" s="74"/>
      <c r="V24" s="14">
        <f>P24/O24</f>
        <v>317.4</v>
      </c>
      <c r="W24" s="74">
        <f>SUM(U24,P24)</f>
        <v>3174</v>
      </c>
      <c r="X24" s="76"/>
      <c r="Y24" s="75">
        <f>SUM(X24,R24)</f>
        <v>668</v>
      </c>
    </row>
    <row r="25" spans="1:25" ht="12.75" customHeight="1">
      <c r="A25" s="72">
        <v>12</v>
      </c>
      <c r="B25" s="72">
        <v>11</v>
      </c>
      <c r="C25" s="4" t="s">
        <v>67</v>
      </c>
      <c r="D25" s="4" t="s">
        <v>68</v>
      </c>
      <c r="E25" s="15" t="s">
        <v>46</v>
      </c>
      <c r="F25" s="15" t="s">
        <v>47</v>
      </c>
      <c r="G25" s="37">
        <v>4</v>
      </c>
      <c r="H25" s="37">
        <v>9</v>
      </c>
      <c r="I25" s="24">
        <v>1851</v>
      </c>
      <c r="J25" s="24">
        <v>2235</v>
      </c>
      <c r="K25" s="24">
        <v>343</v>
      </c>
      <c r="L25" s="24">
        <v>410</v>
      </c>
      <c r="M25" s="64">
        <f>(I25/J25*100)-100</f>
        <v>-17.18120805369128</v>
      </c>
      <c r="N25" s="14">
        <f>I25/H25</f>
        <v>205.66666666666666</v>
      </c>
      <c r="O25" s="73">
        <v>9</v>
      </c>
      <c r="P25" s="14">
        <v>2600</v>
      </c>
      <c r="Q25" s="14">
        <v>3512</v>
      </c>
      <c r="R25" s="24">
        <v>507</v>
      </c>
      <c r="S25" s="24">
        <v>673</v>
      </c>
      <c r="T25" s="64">
        <f>(P25/Q25*100)-100</f>
        <v>-25.968109339407746</v>
      </c>
      <c r="U25" s="76">
        <v>15075</v>
      </c>
      <c r="V25" s="14">
        <f>P25/O25</f>
        <v>288.8888888888889</v>
      </c>
      <c r="W25" s="74">
        <f>SUM(U25,P25)</f>
        <v>17675</v>
      </c>
      <c r="X25" s="74">
        <v>2948</v>
      </c>
      <c r="Y25" s="75">
        <f>SUM(X25,R25)</f>
        <v>3455</v>
      </c>
    </row>
    <row r="26" spans="1:25" ht="12.75" customHeight="1">
      <c r="A26" s="72">
        <v>13</v>
      </c>
      <c r="B26" s="72">
        <v>9</v>
      </c>
      <c r="C26" s="4" t="s">
        <v>76</v>
      </c>
      <c r="D26" s="4" t="s">
        <v>77</v>
      </c>
      <c r="E26" s="15" t="s">
        <v>46</v>
      </c>
      <c r="F26" s="15" t="s">
        <v>55</v>
      </c>
      <c r="G26" s="37">
        <v>2</v>
      </c>
      <c r="H26" s="37">
        <v>8</v>
      </c>
      <c r="I26" s="14">
        <v>2127</v>
      </c>
      <c r="J26" s="14">
        <v>3519</v>
      </c>
      <c r="K26" s="14">
        <v>339</v>
      </c>
      <c r="L26" s="14">
        <v>587</v>
      </c>
      <c r="M26" s="64">
        <f>(I26/J26*100)-100</f>
        <v>-39.55669224211423</v>
      </c>
      <c r="N26" s="14">
        <f>I26/H26</f>
        <v>265.875</v>
      </c>
      <c r="O26" s="38">
        <v>8</v>
      </c>
      <c r="P26" s="14">
        <v>2462</v>
      </c>
      <c r="Q26" s="14">
        <v>4743</v>
      </c>
      <c r="R26" s="14">
        <v>410</v>
      </c>
      <c r="S26" s="14">
        <v>839</v>
      </c>
      <c r="T26" s="64">
        <f>(P26/Q26*100)-100</f>
        <v>-48.091924942019816</v>
      </c>
      <c r="U26" s="76">
        <v>4743</v>
      </c>
      <c r="V26" s="14">
        <f>P26/O26</f>
        <v>307.75</v>
      </c>
      <c r="W26" s="74">
        <f>SUM(U26,P26)</f>
        <v>7205</v>
      </c>
      <c r="X26" s="74">
        <v>839</v>
      </c>
      <c r="Y26" s="75">
        <f>SUM(X26,R26)</f>
        <v>1249</v>
      </c>
    </row>
    <row r="27" spans="1:25" ht="12.75">
      <c r="A27" s="72">
        <v>14</v>
      </c>
      <c r="B27" s="72">
        <v>10</v>
      </c>
      <c r="C27" s="4" t="s">
        <v>70</v>
      </c>
      <c r="D27" s="4" t="s">
        <v>69</v>
      </c>
      <c r="E27" s="15" t="s">
        <v>46</v>
      </c>
      <c r="F27" s="15" t="s">
        <v>42</v>
      </c>
      <c r="G27" s="37">
        <v>4</v>
      </c>
      <c r="H27" s="37">
        <v>6</v>
      </c>
      <c r="I27" s="24">
        <v>1819</v>
      </c>
      <c r="J27" s="24">
        <v>2641</v>
      </c>
      <c r="K27" s="14">
        <v>312</v>
      </c>
      <c r="L27" s="14">
        <v>455</v>
      </c>
      <c r="M27" s="64">
        <f>(I27/J27*100)-100</f>
        <v>-31.124574024990537</v>
      </c>
      <c r="N27" s="14">
        <f>I27/H27</f>
        <v>303.1666666666667</v>
      </c>
      <c r="O27" s="38">
        <v>6</v>
      </c>
      <c r="P27" s="14">
        <v>2300</v>
      </c>
      <c r="Q27" s="14">
        <v>3582</v>
      </c>
      <c r="R27" s="14">
        <v>413</v>
      </c>
      <c r="S27" s="14">
        <v>655</v>
      </c>
      <c r="T27" s="64">
        <f>(P27/Q27*100)-100</f>
        <v>-35.79006141820213</v>
      </c>
      <c r="U27" s="74">
        <v>20445</v>
      </c>
      <c r="V27" s="14">
        <f>P27/O27</f>
        <v>383.3333333333333</v>
      </c>
      <c r="W27" s="74">
        <f>SUM(U27,P27)</f>
        <v>22745</v>
      </c>
      <c r="X27" s="76">
        <v>3845</v>
      </c>
      <c r="Y27" s="75">
        <f>SUM(X27,R27)</f>
        <v>4258</v>
      </c>
    </row>
    <row r="28" spans="1:25" ht="12.75">
      <c r="A28" s="72">
        <v>15</v>
      </c>
      <c r="B28" s="72">
        <v>15</v>
      </c>
      <c r="C28" s="89" t="s">
        <v>52</v>
      </c>
      <c r="D28" s="89" t="s">
        <v>53</v>
      </c>
      <c r="E28" s="15" t="s">
        <v>50</v>
      </c>
      <c r="F28" s="15" t="s">
        <v>51</v>
      </c>
      <c r="G28" s="37">
        <v>18</v>
      </c>
      <c r="H28" s="37">
        <v>22</v>
      </c>
      <c r="I28" s="24">
        <v>1697</v>
      </c>
      <c r="J28" s="24">
        <v>793</v>
      </c>
      <c r="K28" s="14">
        <v>322</v>
      </c>
      <c r="L28" s="14">
        <v>155</v>
      </c>
      <c r="M28" s="64">
        <f>(I28/J28*100)-100</f>
        <v>113.99747793190417</v>
      </c>
      <c r="N28" s="14">
        <f>I28/H28</f>
        <v>77.13636363636364</v>
      </c>
      <c r="O28" s="73">
        <v>22</v>
      </c>
      <c r="P28" s="14">
        <v>1871</v>
      </c>
      <c r="Q28" s="14">
        <v>1042</v>
      </c>
      <c r="R28" s="14">
        <v>360</v>
      </c>
      <c r="S28" s="14">
        <v>213</v>
      </c>
      <c r="T28" s="64">
        <f>(P28/Q28*100)-100</f>
        <v>79.55854126679463</v>
      </c>
      <c r="U28" s="74">
        <v>323936</v>
      </c>
      <c r="V28" s="14">
        <f>P28/O28</f>
        <v>85.04545454545455</v>
      </c>
      <c r="W28" s="74">
        <f>SUM(U28,P28)</f>
        <v>325807</v>
      </c>
      <c r="X28" s="74">
        <v>64931</v>
      </c>
      <c r="Y28" s="75">
        <f>SUM(X28,R28)</f>
        <v>65291</v>
      </c>
    </row>
    <row r="29" spans="1:25" ht="12.75">
      <c r="A29" s="72">
        <v>16</v>
      </c>
      <c r="B29" s="72">
        <v>12</v>
      </c>
      <c r="C29" s="4" t="s">
        <v>56</v>
      </c>
      <c r="D29" s="4" t="s">
        <v>57</v>
      </c>
      <c r="E29" s="15" t="s">
        <v>46</v>
      </c>
      <c r="F29" s="15" t="s">
        <v>42</v>
      </c>
      <c r="G29" s="37">
        <v>9</v>
      </c>
      <c r="H29" s="37">
        <v>12</v>
      </c>
      <c r="I29" s="24">
        <v>1098</v>
      </c>
      <c r="J29" s="24">
        <v>1553</v>
      </c>
      <c r="K29" s="24">
        <v>204</v>
      </c>
      <c r="L29" s="24">
        <v>260</v>
      </c>
      <c r="M29" s="64">
        <f>(I29/J29*100)-100</f>
        <v>-29.298132646490657</v>
      </c>
      <c r="N29" s="14">
        <f>I29/H29</f>
        <v>91.5</v>
      </c>
      <c r="O29" s="73">
        <v>12</v>
      </c>
      <c r="P29" s="14">
        <v>1333</v>
      </c>
      <c r="Q29" s="14">
        <v>2092</v>
      </c>
      <c r="R29" s="14">
        <v>247</v>
      </c>
      <c r="S29" s="14">
        <v>356</v>
      </c>
      <c r="T29" s="64">
        <f>(P29/Q29*100)-100</f>
        <v>-36.281070745697896</v>
      </c>
      <c r="U29" s="90">
        <v>88315</v>
      </c>
      <c r="V29" s="14">
        <f>P29/O29</f>
        <v>111.08333333333333</v>
      </c>
      <c r="W29" s="74">
        <f>SUM(U29,P29)</f>
        <v>89648</v>
      </c>
      <c r="X29" s="74">
        <v>16401</v>
      </c>
      <c r="Y29" s="75">
        <f>SUM(X29,R29)</f>
        <v>16648</v>
      </c>
    </row>
    <row r="30" spans="1:25" ht="12.75">
      <c r="A30" s="72">
        <v>17</v>
      </c>
      <c r="B30" s="72">
        <v>16</v>
      </c>
      <c r="C30" s="4" t="s">
        <v>58</v>
      </c>
      <c r="D30" s="4" t="s">
        <v>59</v>
      </c>
      <c r="E30" s="15" t="s">
        <v>49</v>
      </c>
      <c r="F30" s="15" t="s">
        <v>42</v>
      </c>
      <c r="G30" s="37">
        <v>9</v>
      </c>
      <c r="H30" s="37">
        <v>18</v>
      </c>
      <c r="I30" s="24">
        <v>1007</v>
      </c>
      <c r="J30" s="24">
        <v>800</v>
      </c>
      <c r="K30" s="94">
        <v>219</v>
      </c>
      <c r="L30" s="94">
        <v>134</v>
      </c>
      <c r="M30" s="64">
        <f>(I30/J30*100)-100</f>
        <v>25.875</v>
      </c>
      <c r="N30" s="14">
        <f>I30/H30</f>
        <v>55.94444444444444</v>
      </c>
      <c r="O30" s="73">
        <v>18</v>
      </c>
      <c r="P30" s="93">
        <v>1156</v>
      </c>
      <c r="Q30" s="93">
        <v>900</v>
      </c>
      <c r="R30" s="93">
        <v>253</v>
      </c>
      <c r="S30" s="93">
        <v>152</v>
      </c>
      <c r="T30" s="64">
        <f>(P30/Q30*100)-100</f>
        <v>28.444444444444457</v>
      </c>
      <c r="U30" s="74">
        <v>80187</v>
      </c>
      <c r="V30" s="14">
        <f>P30/O30</f>
        <v>64.22222222222223</v>
      </c>
      <c r="W30" s="74">
        <f>SUM(U30,P30)</f>
        <v>81343</v>
      </c>
      <c r="X30" s="74">
        <v>14777</v>
      </c>
      <c r="Y30" s="75">
        <f>SUM(X30,R30)</f>
        <v>15030</v>
      </c>
    </row>
    <row r="31" spans="1:25" ht="12.75">
      <c r="A31" s="72">
        <v>18</v>
      </c>
      <c r="B31" s="72">
        <v>18</v>
      </c>
      <c r="C31" s="98" t="s">
        <v>72</v>
      </c>
      <c r="D31" s="4" t="s">
        <v>73</v>
      </c>
      <c r="E31" s="15" t="s">
        <v>46</v>
      </c>
      <c r="F31" s="15" t="s">
        <v>36</v>
      </c>
      <c r="G31" s="37">
        <v>3</v>
      </c>
      <c r="H31" s="37">
        <v>9</v>
      </c>
      <c r="I31" s="24">
        <v>716</v>
      </c>
      <c r="J31" s="24">
        <v>438</v>
      </c>
      <c r="K31" s="24">
        <v>121</v>
      </c>
      <c r="L31" s="24">
        <v>89</v>
      </c>
      <c r="M31" s="64">
        <f>(I31/J31*100)-100</f>
        <v>63.4703196347032</v>
      </c>
      <c r="N31" s="14">
        <f>I31/H31</f>
        <v>79.55555555555556</v>
      </c>
      <c r="O31" s="37">
        <v>9</v>
      </c>
      <c r="P31" s="14">
        <v>948</v>
      </c>
      <c r="Q31" s="14">
        <v>607</v>
      </c>
      <c r="R31" s="14">
        <v>163</v>
      </c>
      <c r="S31" s="14">
        <v>127</v>
      </c>
      <c r="T31" s="64">
        <f>(P31/Q31*100)-100</f>
        <v>56.17792421746293</v>
      </c>
      <c r="U31" s="90">
        <v>3737</v>
      </c>
      <c r="V31" s="14">
        <f>P31/O31</f>
        <v>105.33333333333333</v>
      </c>
      <c r="W31" s="74">
        <f>SUM(U31,P31)</f>
        <v>4685</v>
      </c>
      <c r="X31" s="74">
        <v>719</v>
      </c>
      <c r="Y31" s="75">
        <f>SUM(X31,R31)</f>
        <v>882</v>
      </c>
    </row>
    <row r="32" spans="1:25" ht="12.75">
      <c r="A32" s="72">
        <v>19</v>
      </c>
      <c r="B32" s="72"/>
      <c r="C32" s="4"/>
      <c r="D32" s="4"/>
      <c r="E32" s="15"/>
      <c r="F32" s="15"/>
      <c r="G32" s="37"/>
      <c r="H32" s="37"/>
      <c r="I32" s="14"/>
      <c r="J32" s="14"/>
      <c r="K32" s="14"/>
      <c r="L32" s="14"/>
      <c r="M32" s="64"/>
      <c r="N32" s="14"/>
      <c r="O32" s="73"/>
      <c r="P32" s="14"/>
      <c r="Q32" s="14"/>
      <c r="R32" s="14"/>
      <c r="S32" s="14"/>
      <c r="T32" s="64"/>
      <c r="U32" s="14"/>
      <c r="V32" s="14"/>
      <c r="W32" s="74"/>
      <c r="X32" s="74"/>
      <c r="Y32" s="75"/>
    </row>
    <row r="33" spans="1:25" ht="13.5" thickBot="1">
      <c r="A33" s="72">
        <v>20</v>
      </c>
      <c r="B33" s="72"/>
      <c r="C33" s="4"/>
      <c r="D33" s="4"/>
      <c r="E33" s="15"/>
      <c r="F33" s="15"/>
      <c r="G33" s="37"/>
      <c r="H33" s="37"/>
      <c r="I33" s="14"/>
      <c r="J33" s="14"/>
      <c r="K33" s="94"/>
      <c r="L33" s="94"/>
      <c r="M33" s="64"/>
      <c r="N33" s="14"/>
      <c r="O33" s="38"/>
      <c r="P33" s="14"/>
      <c r="Q33" s="14"/>
      <c r="R33" s="14"/>
      <c r="S33" s="14"/>
      <c r="T33" s="64"/>
      <c r="U33" s="84"/>
      <c r="V33" s="14"/>
      <c r="W33" s="74"/>
      <c r="X33" s="84"/>
      <c r="Y33" s="75"/>
    </row>
    <row r="34" spans="1:25" s="36" customFormat="1" ht="12.75" thickBot="1">
      <c r="A34" s="33"/>
      <c r="B34" s="33"/>
      <c r="C34" s="40" t="s">
        <v>37</v>
      </c>
      <c r="D34" s="40"/>
      <c r="E34" s="34"/>
      <c r="F34" s="34"/>
      <c r="G34" s="34"/>
      <c r="H34" s="34">
        <f>SUM(H14:H33)</f>
        <v>218</v>
      </c>
      <c r="I34" s="31">
        <f>SUM(I14:I33)</f>
        <v>114418</v>
      </c>
      <c r="J34" s="31">
        <f>SUM(J14:J33)</f>
        <v>65916</v>
      </c>
      <c r="K34" s="31">
        <f>SUM(K14:K33)</f>
        <v>20154</v>
      </c>
      <c r="L34" s="31">
        <f>SUM(L14:L33)</f>
        <v>11644</v>
      </c>
      <c r="M34" s="68">
        <f>(I34/J34*100)-100</f>
        <v>73.58152800534012</v>
      </c>
      <c r="N34" s="32">
        <f>I34/H34</f>
        <v>524.8532110091743</v>
      </c>
      <c r="O34" s="34">
        <f>SUM(O14:O33)</f>
        <v>218</v>
      </c>
      <c r="P34" s="31">
        <f>SUM(P14:P33)</f>
        <v>149276</v>
      </c>
      <c r="Q34" s="31">
        <v>348995</v>
      </c>
      <c r="R34" s="31">
        <f>SUM(R14:R33)</f>
        <v>27549</v>
      </c>
      <c r="S34" s="31">
        <v>70166</v>
      </c>
      <c r="T34" s="68">
        <f>(P34/Q34*100)-100</f>
        <v>-57.22689436811416</v>
      </c>
      <c r="U34" s="31">
        <f>SUM(U14:U33)</f>
        <v>929424</v>
      </c>
      <c r="V34" s="86">
        <f>P34/O34</f>
        <v>684.7522935779816</v>
      </c>
      <c r="W34" s="88">
        <f>SUM(U34,P34)</f>
        <v>1078700</v>
      </c>
      <c r="X34" s="87">
        <f>SUM(X14:X33)</f>
        <v>178501</v>
      </c>
      <c r="Y34" s="35">
        <f>SUM(Y14:Y33)</f>
        <v>206050</v>
      </c>
    </row>
    <row r="35" spans="9:12" ht="12.75">
      <c r="I35" s="23"/>
      <c r="J35" s="23"/>
      <c r="K35" s="23"/>
      <c r="L35" s="23"/>
    </row>
    <row r="36" ht="12.75">
      <c r="Y36" s="83"/>
    </row>
    <row r="37" spans="3:5" ht="12.75">
      <c r="C37" s="23"/>
      <c r="D37" s="23"/>
      <c r="E37" s="23"/>
    </row>
    <row r="38" spans="3:5" ht="12.75">
      <c r="C38" s="23"/>
      <c r="D38" s="23"/>
      <c r="E38" s="23"/>
    </row>
    <row r="39" spans="3:6" ht="12.75">
      <c r="C39" s="23"/>
      <c r="D39" s="23"/>
      <c r="E39" s="23"/>
      <c r="F39" s="23"/>
    </row>
    <row r="40" spans="3:6" ht="12.75">
      <c r="C40" s="23"/>
      <c r="D40" s="23"/>
      <c r="E40" s="23"/>
      <c r="F40" s="23"/>
    </row>
  </sheetData>
  <sheetProtection/>
  <printOptions/>
  <pageMargins left="0.5905511811023623" right="0.2362204724409449" top="0.7874015748031497" bottom="0.7874015748031497" header="0.5118110236220472" footer="0.5118110236220472"/>
  <pageSetup fitToHeight="1" fitToWidth="1" horizontalDpi="300" verticalDpi="300" orientation="landscape" paperSize="9" scale="77" r:id="rId1"/>
  <headerFooter alignWithMargins="0">
    <oddFooter>&amp;CPrepared by JANKO CRETNIK jr.
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5"/>
  <sheetViews>
    <sheetView showGridLines="0" zoomScalePageLayoutView="0" workbookViewId="0" topLeftCell="A1">
      <selection activeCell="E17" sqref="E17"/>
    </sheetView>
  </sheetViews>
  <sheetFormatPr defaultColWidth="9.140625" defaultRowHeight="12.75"/>
  <cols>
    <col min="1" max="2" width="4.7109375" style="0" customWidth="1"/>
    <col min="3" max="4" width="25.710937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8515625" style="0" customWidth="1"/>
    <col min="21" max="21" width="11.7109375" style="28" hidden="1" customWidth="1"/>
    <col min="22" max="22" width="9.7109375" style="28" customWidth="1"/>
    <col min="23" max="23" width="11.7109375" style="0" customWidth="1"/>
    <col min="24" max="24" width="11.7109375" style="0" hidden="1" customWidth="1"/>
    <col min="25" max="25" width="9.710937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5" t="s">
        <v>39</v>
      </c>
      <c r="J1" s="1"/>
      <c r="K1" s="45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81"/>
      <c r="E3" s="81"/>
      <c r="F3" s="1"/>
      <c r="G3" s="1"/>
      <c r="H3" s="1"/>
      <c r="I3" s="1"/>
      <c r="J3" s="1"/>
      <c r="K3" s="12" t="s">
        <v>0</v>
      </c>
      <c r="L3" s="12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8"/>
      <c r="B4" s="8"/>
      <c r="C4" s="18" t="s">
        <v>1</v>
      </c>
      <c r="E4" s="8"/>
      <c r="F4" s="8"/>
      <c r="G4" s="19" t="s">
        <v>2</v>
      </c>
      <c r="H4" s="20"/>
      <c r="I4" s="20"/>
      <c r="J4" s="20"/>
      <c r="K4" s="66" t="str">
        <f>'WEEKLY COMPETITIVE REPORT'!K4</f>
        <v>04 - Apr</v>
      </c>
      <c r="L4" s="20"/>
      <c r="M4" s="62" t="str">
        <f>'WEEKLY COMPETITIVE REPORT'!M4</f>
        <v>06 - Apr</v>
      </c>
      <c r="N4" s="26"/>
      <c r="O4" s="8"/>
      <c r="P4" s="8"/>
      <c r="Q4" s="8"/>
      <c r="R4" s="8"/>
      <c r="S4" s="8"/>
      <c r="T4" s="8"/>
      <c r="U4" s="29"/>
      <c r="V4" s="29"/>
      <c r="W4" s="60" t="s">
        <v>3</v>
      </c>
      <c r="X4" s="61" t="s">
        <v>0</v>
      </c>
      <c r="Y4" s="71">
        <f>'WEEKLY COMPETITIVE REPORT'!Y4</f>
        <v>0.7234</v>
      </c>
    </row>
    <row r="5" spans="1:25" s="2" customFormat="1" ht="11.25">
      <c r="A5" s="8"/>
      <c r="B5" s="8"/>
      <c r="C5" s="8" t="s">
        <v>0</v>
      </c>
      <c r="D5" s="8"/>
      <c r="E5" s="82"/>
      <c r="F5" s="8"/>
      <c r="G5" s="3" t="s">
        <v>4</v>
      </c>
      <c r="H5" s="7"/>
      <c r="I5" s="7"/>
      <c r="J5" s="7"/>
      <c r="K5" s="67" t="str">
        <f>'WEEKLY COMPETITIVE REPORT'!K5</f>
        <v>03 - Apr</v>
      </c>
      <c r="L5" s="7"/>
      <c r="M5" s="63" t="str">
        <f>'WEEKLY COMPETITIVE REPORT'!M5</f>
        <v>09 - Apr</v>
      </c>
      <c r="N5" s="26"/>
      <c r="O5" s="8"/>
      <c r="P5" s="8"/>
      <c r="Q5" s="8"/>
      <c r="R5" s="8"/>
      <c r="S5" s="8"/>
      <c r="T5" s="8"/>
      <c r="U5" s="29"/>
      <c r="V5" s="29"/>
      <c r="W5" s="43"/>
      <c r="X5" s="8"/>
      <c r="Y5" s="44"/>
    </row>
    <row r="6" spans="1:25" s="2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6"/>
      <c r="M6" s="8"/>
      <c r="N6" s="8"/>
      <c r="O6" s="26"/>
      <c r="P6" s="8"/>
      <c r="Q6" s="8"/>
      <c r="R6" s="8"/>
      <c r="S6" s="8"/>
      <c r="T6" s="8"/>
      <c r="U6" s="29"/>
      <c r="V6" s="29"/>
      <c r="W6" s="43"/>
      <c r="X6" s="8"/>
      <c r="Y6" s="44"/>
    </row>
    <row r="7" spans="1:25" s="2" customFormat="1" ht="12.75">
      <c r="A7" s="8"/>
      <c r="B7" s="8" t="s">
        <v>8</v>
      </c>
      <c r="C7" s="8" t="s">
        <v>28</v>
      </c>
      <c r="D7" s="8"/>
      <c r="E7" s="8"/>
      <c r="F7" s="8"/>
      <c r="G7" s="8"/>
      <c r="H7" s="41" t="str">
        <f>'WEEKLY COMPETITIVE REPORT'!H7</f>
        <v>Week </v>
      </c>
      <c r="I7" s="8"/>
      <c r="J7" s="9" t="s">
        <v>7</v>
      </c>
      <c r="K7" s="41">
        <f>'WEEKLY COMPETITIVE REPORT'!K7</f>
        <v>14</v>
      </c>
      <c r="L7" s="9" t="s">
        <v>7</v>
      </c>
      <c r="M7" s="8"/>
      <c r="N7" s="8"/>
      <c r="O7" s="41"/>
      <c r="P7" s="8"/>
      <c r="Q7" s="9" t="s">
        <v>7</v>
      </c>
      <c r="R7" s="8"/>
      <c r="S7" s="9" t="s">
        <v>7</v>
      </c>
      <c r="T7" s="8"/>
      <c r="U7" s="9" t="s">
        <v>7</v>
      </c>
      <c r="V7" s="9"/>
      <c r="W7" s="42"/>
      <c r="X7" s="9" t="s">
        <v>7</v>
      </c>
      <c r="Y7" s="27"/>
    </row>
    <row r="8" spans="1:25" ht="12.75">
      <c r="A8" s="9"/>
      <c r="B8" s="8" t="s">
        <v>29</v>
      </c>
      <c r="C8" s="10" t="s">
        <v>10</v>
      </c>
      <c r="D8" s="10"/>
      <c r="E8" s="9"/>
      <c r="F8" s="9"/>
      <c r="G8" s="9"/>
      <c r="H8" s="9"/>
      <c r="I8" s="9"/>
      <c r="J8" s="9" t="s">
        <v>9</v>
      </c>
      <c r="K8" s="41"/>
      <c r="L8" s="9" t="s">
        <v>9</v>
      </c>
      <c r="M8" s="8"/>
      <c r="N8" s="8"/>
      <c r="O8" s="41"/>
      <c r="P8" s="13"/>
      <c r="Q8" s="9" t="s">
        <v>9</v>
      </c>
      <c r="R8" s="9"/>
      <c r="S8" s="9" t="s">
        <v>9</v>
      </c>
      <c r="T8" s="9"/>
      <c r="U8" s="9" t="s">
        <v>9</v>
      </c>
      <c r="V8" s="9"/>
      <c r="W8" s="42" t="s">
        <v>5</v>
      </c>
      <c r="X8" s="9" t="s">
        <v>9</v>
      </c>
      <c r="Y8" s="27">
        <f>'WEEKLY COMPETITIVE REPORT'!Y8</f>
        <v>41739</v>
      </c>
    </row>
    <row r="9" spans="1:25" ht="12.75">
      <c r="A9" s="8"/>
      <c r="B9" s="10"/>
      <c r="C9" s="11" t="s">
        <v>30</v>
      </c>
      <c r="D9" s="11"/>
      <c r="E9" s="8"/>
      <c r="F9" s="8"/>
      <c r="G9" s="8" t="s">
        <v>0</v>
      </c>
      <c r="H9" s="59" t="s">
        <v>44</v>
      </c>
      <c r="I9" s="9"/>
      <c r="J9" s="9" t="s">
        <v>11</v>
      </c>
      <c r="K9" s="9"/>
      <c r="L9" s="9" t="s">
        <v>11</v>
      </c>
      <c r="M9" s="9"/>
      <c r="N9" s="9"/>
      <c r="O9" s="9"/>
      <c r="P9" s="9"/>
      <c r="Q9" s="9" t="s">
        <v>11</v>
      </c>
      <c r="R9" s="9"/>
      <c r="S9" s="9" t="s">
        <v>11</v>
      </c>
      <c r="T9" s="9"/>
      <c r="U9" s="9" t="s">
        <v>11</v>
      </c>
      <c r="V9" s="9"/>
      <c r="W9" s="9"/>
      <c r="X9" s="9" t="s">
        <v>11</v>
      </c>
      <c r="Y9" s="17"/>
    </row>
    <row r="10" spans="1:25" ht="12.75">
      <c r="A10" s="8"/>
      <c r="B10" s="8"/>
      <c r="C10" s="10"/>
      <c r="D10" s="10"/>
      <c r="E10" s="8"/>
      <c r="F10" s="8"/>
      <c r="G10" s="8"/>
      <c r="H10" s="9"/>
      <c r="I10" s="9"/>
      <c r="J10" s="9" t="s">
        <v>12</v>
      </c>
      <c r="K10" s="9"/>
      <c r="L10" s="9" t="s">
        <v>12</v>
      </c>
      <c r="M10" s="9"/>
      <c r="N10" s="9"/>
      <c r="O10" s="9"/>
      <c r="P10" s="16"/>
      <c r="Q10" s="9" t="s">
        <v>12</v>
      </c>
      <c r="R10" s="9"/>
      <c r="S10" s="9" t="s">
        <v>12</v>
      </c>
      <c r="T10" s="9"/>
      <c r="U10" s="9" t="s">
        <v>12</v>
      </c>
      <c r="V10" s="9"/>
      <c r="W10" s="9"/>
      <c r="X10" s="9" t="s">
        <v>12</v>
      </c>
      <c r="Y10" s="9"/>
    </row>
    <row r="11" spans="1:25" ht="13.5" thickBot="1">
      <c r="A11" s="9"/>
      <c r="B11" s="9"/>
      <c r="C11" s="9" t="s">
        <v>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30"/>
      <c r="V11" s="30"/>
      <c r="W11" s="9"/>
      <c r="X11" s="9"/>
      <c r="Y11" s="9"/>
    </row>
    <row r="12" spans="1:25" ht="12.75">
      <c r="A12" s="46" t="s">
        <v>13</v>
      </c>
      <c r="B12" s="47" t="s">
        <v>14</v>
      </c>
      <c r="C12" s="47"/>
      <c r="D12" s="47"/>
      <c r="E12" s="47"/>
      <c r="F12" s="47" t="s">
        <v>35</v>
      </c>
      <c r="G12" s="47" t="s">
        <v>15</v>
      </c>
      <c r="H12" s="47" t="s">
        <v>16</v>
      </c>
      <c r="I12" s="47" t="s">
        <v>33</v>
      </c>
      <c r="J12" s="47" t="s">
        <v>31</v>
      </c>
      <c r="K12" s="47" t="s">
        <v>33</v>
      </c>
      <c r="L12" s="47" t="s">
        <v>31</v>
      </c>
      <c r="M12" s="47" t="s">
        <v>17</v>
      </c>
      <c r="N12" s="48" t="s">
        <v>40</v>
      </c>
      <c r="O12" s="47" t="s">
        <v>16</v>
      </c>
      <c r="P12" s="47" t="s">
        <v>32</v>
      </c>
      <c r="Q12" s="47" t="s">
        <v>34</v>
      </c>
      <c r="R12" s="47" t="s">
        <v>32</v>
      </c>
      <c r="S12" s="47" t="s">
        <v>18</v>
      </c>
      <c r="T12" s="47" t="s">
        <v>17</v>
      </c>
      <c r="U12" s="48" t="s">
        <v>20</v>
      </c>
      <c r="V12" s="48" t="s">
        <v>40</v>
      </c>
      <c r="W12" s="47" t="s">
        <v>19</v>
      </c>
      <c r="X12" s="47" t="s">
        <v>20</v>
      </c>
      <c r="Y12" s="49" t="s">
        <v>19</v>
      </c>
    </row>
    <row r="13" spans="1:25" ht="13.5" thickBot="1">
      <c r="A13" s="52" t="s">
        <v>15</v>
      </c>
      <c r="B13" s="53" t="s">
        <v>15</v>
      </c>
      <c r="C13" s="53" t="s">
        <v>21</v>
      </c>
      <c r="D13" s="53" t="s">
        <v>45</v>
      </c>
      <c r="E13" s="53" t="s">
        <v>22</v>
      </c>
      <c r="F13" s="53" t="s">
        <v>22</v>
      </c>
      <c r="G13" s="53" t="s">
        <v>16</v>
      </c>
      <c r="H13" s="53" t="s">
        <v>23</v>
      </c>
      <c r="I13" s="53" t="s">
        <v>24</v>
      </c>
      <c r="J13" s="53" t="s">
        <v>27</v>
      </c>
      <c r="K13" s="53" t="s">
        <v>25</v>
      </c>
      <c r="L13" s="53" t="s">
        <v>25</v>
      </c>
      <c r="M13" s="53" t="s">
        <v>26</v>
      </c>
      <c r="N13" s="54" t="s">
        <v>41</v>
      </c>
      <c r="O13" s="53" t="s">
        <v>23</v>
      </c>
      <c r="P13" s="53" t="s">
        <v>24</v>
      </c>
      <c r="Q13" s="53" t="s">
        <v>24</v>
      </c>
      <c r="R13" s="53" t="s">
        <v>25</v>
      </c>
      <c r="S13" s="53" t="s">
        <v>25</v>
      </c>
      <c r="T13" s="53" t="s">
        <v>26</v>
      </c>
      <c r="U13" s="54" t="s">
        <v>24</v>
      </c>
      <c r="V13" s="54" t="s">
        <v>41</v>
      </c>
      <c r="W13" s="53" t="s">
        <v>24</v>
      </c>
      <c r="X13" s="53" t="s">
        <v>25</v>
      </c>
      <c r="Y13" s="55" t="s">
        <v>25</v>
      </c>
    </row>
    <row r="14" spans="1:25" ht="12.75">
      <c r="A14" s="50">
        <v>1</v>
      </c>
      <c r="B14" s="4" t="str">
        <f>'WEEKLY COMPETITIVE REPORT'!B14</f>
        <v>New</v>
      </c>
      <c r="C14" s="4" t="str">
        <f>'WEEKLY COMPETITIVE REPORT'!C14</f>
        <v>NOAH</v>
      </c>
      <c r="D14" s="4" t="str">
        <f>'WEEKLY COMPETITIVE REPORT'!D14</f>
        <v>NOE</v>
      </c>
      <c r="E14" s="4" t="str">
        <f>'WEEKLY COMPETITIVE REPORT'!E14</f>
        <v>PAR</v>
      </c>
      <c r="F14" s="4" t="str">
        <f>'WEEKLY COMPETITIVE REPORT'!F14</f>
        <v>Karantanija</v>
      </c>
      <c r="G14" s="37">
        <f>'WEEKLY COMPETITIVE REPORT'!G14</f>
        <v>1</v>
      </c>
      <c r="H14" s="37">
        <f>'WEEKLY COMPETITIVE REPORT'!H14</f>
        <v>10</v>
      </c>
      <c r="I14" s="14">
        <f>'WEEKLY COMPETITIVE REPORT'!I14/Y4</f>
        <v>46310.47829693116</v>
      </c>
      <c r="J14" s="14">
        <f>'WEEKLY COMPETITIVE REPORT'!J14/Y4</f>
        <v>0</v>
      </c>
      <c r="K14" s="22">
        <f>'WEEKLY COMPETITIVE REPORT'!K14</f>
        <v>5640</v>
      </c>
      <c r="L14" s="22">
        <f>'WEEKLY COMPETITIVE REPORT'!L14</f>
        <v>0</v>
      </c>
      <c r="M14" s="64">
        <f>'WEEKLY COMPETITIVE REPORT'!M14</f>
        <v>0</v>
      </c>
      <c r="N14" s="14">
        <f aca="true" t="shared" si="0" ref="N14:N20">I14/H14</f>
        <v>4631.047829693116</v>
      </c>
      <c r="O14" s="37">
        <f>'WEEKLY COMPETITIVE REPORT'!O14</f>
        <v>10</v>
      </c>
      <c r="P14" s="14">
        <f>'WEEKLY COMPETITIVE REPORT'!P14/Y4</f>
        <v>62197.954105612385</v>
      </c>
      <c r="Q14" s="14">
        <f>'WEEKLY COMPETITIVE REPORT'!Q14/Y4</f>
        <v>0</v>
      </c>
      <c r="R14" s="22">
        <f>'WEEKLY COMPETITIVE REPORT'!R14</f>
        <v>8038</v>
      </c>
      <c r="S14" s="22">
        <f>'WEEKLY COMPETITIVE REPORT'!S14</f>
        <v>0</v>
      </c>
      <c r="T14" s="64">
        <f>'WEEKLY COMPETITIVE REPORT'!T14</f>
        <v>0</v>
      </c>
      <c r="U14" s="14">
        <f>'WEEKLY COMPETITIVE REPORT'!U14/Y4</f>
        <v>2347.2491014653024</v>
      </c>
      <c r="V14" s="14">
        <f aca="true" t="shared" si="1" ref="V14:V20">P14/O14</f>
        <v>6219.795410561239</v>
      </c>
      <c r="W14" s="25">
        <f aca="true" t="shared" si="2" ref="W14:W20">P14+U14</f>
        <v>64545.20320707769</v>
      </c>
      <c r="X14" s="22">
        <f>'WEEKLY COMPETITIVE REPORT'!X14</f>
        <v>883</v>
      </c>
      <c r="Y14" s="56">
        <f>'WEEKLY COMPETITIVE REPORT'!Y14</f>
        <v>8921</v>
      </c>
    </row>
    <row r="15" spans="1:25" ht="12.75">
      <c r="A15" s="50">
        <v>2</v>
      </c>
      <c r="B15" s="4" t="str">
        <f>'WEEKLY COMPETITIVE REPORT'!B15</f>
        <v>New</v>
      </c>
      <c r="C15" s="4" t="str">
        <f>'WEEKLY COMPETITIVE REPORT'!C15</f>
        <v>CAPTAIN AMERICA: WINTER SOLDIER</v>
      </c>
      <c r="D15" s="4" t="str">
        <f>'WEEKLY COMPETITIVE REPORT'!D15</f>
        <v>STOTNIK AMERIKA: ZIMSKI VOJAK</v>
      </c>
      <c r="E15" s="4" t="str">
        <f>'WEEKLY COMPETITIVE REPORT'!E15</f>
        <v>BVI</v>
      </c>
      <c r="F15" s="4" t="str">
        <f>'WEEKLY COMPETITIVE REPORT'!F15</f>
        <v>CENEX</v>
      </c>
      <c r="G15" s="37">
        <f>'WEEKLY COMPETITIVE REPORT'!G15</f>
        <v>1</v>
      </c>
      <c r="H15" s="37">
        <f>'WEEKLY COMPETITIVE REPORT'!H15</f>
        <v>16</v>
      </c>
      <c r="I15" s="14">
        <f>'WEEKLY COMPETITIVE REPORT'!I15/Y4</f>
        <v>23912.0818357755</v>
      </c>
      <c r="J15" s="14">
        <f>'WEEKLY COMPETITIVE REPORT'!J15/Y4</f>
        <v>0</v>
      </c>
      <c r="K15" s="22">
        <f>'WEEKLY COMPETITIVE REPORT'!K15</f>
        <v>2965</v>
      </c>
      <c r="L15" s="22">
        <f>'WEEKLY COMPETITIVE REPORT'!L15</f>
        <v>0</v>
      </c>
      <c r="M15" s="64">
        <f>'WEEKLY COMPETITIVE REPORT'!M15</f>
        <v>0</v>
      </c>
      <c r="N15" s="14">
        <f t="shared" si="0"/>
        <v>1494.5051147359688</v>
      </c>
      <c r="O15" s="37">
        <f>'WEEKLY COMPETITIVE REPORT'!O15</f>
        <v>16</v>
      </c>
      <c r="P15" s="14">
        <f>'WEEKLY COMPETITIVE REPORT'!P15/Y4</f>
        <v>32528.338401990597</v>
      </c>
      <c r="Q15" s="14">
        <f>'WEEKLY COMPETITIVE REPORT'!Q15/Y4</f>
        <v>0</v>
      </c>
      <c r="R15" s="22">
        <f>'WEEKLY COMPETITIVE REPORT'!R15</f>
        <v>4316</v>
      </c>
      <c r="S15" s="22">
        <f>'WEEKLY COMPETITIVE REPORT'!S15</f>
        <v>0</v>
      </c>
      <c r="T15" s="64">
        <f>'WEEKLY COMPETITIVE REPORT'!T15</f>
        <v>0</v>
      </c>
      <c r="U15" s="14">
        <f>'WEEKLY COMPETITIVE REPORT'!U15/Y4</f>
        <v>0</v>
      </c>
      <c r="V15" s="14">
        <f t="shared" si="1"/>
        <v>2033.0211501244123</v>
      </c>
      <c r="W15" s="25">
        <f t="shared" si="2"/>
        <v>32528.338401990597</v>
      </c>
      <c r="X15" s="22">
        <f>'WEEKLY COMPETITIVE REPORT'!X15</f>
        <v>0</v>
      </c>
      <c r="Y15" s="56">
        <f>'WEEKLY COMPETITIVE REPORT'!Y15</f>
        <v>4316</v>
      </c>
    </row>
    <row r="16" spans="1:25" ht="12.75">
      <c r="A16" s="50">
        <v>3</v>
      </c>
      <c r="B16" s="4">
        <f>'WEEKLY COMPETITIVE REPORT'!B16</f>
        <v>1</v>
      </c>
      <c r="C16" s="4" t="str">
        <f>'WEEKLY COMPETITIVE REPORT'!C16</f>
        <v>NEED FOR SPEED</v>
      </c>
      <c r="D16" s="4" t="str">
        <f>'WEEKLY COMPETITIVE REPORT'!D16</f>
        <v>NEED FOR SPEED: ŽELJA PO HITROSTI</v>
      </c>
      <c r="E16" s="4" t="str">
        <f>'WEEKLY COMPETITIVE REPORT'!E16</f>
        <v>IND</v>
      </c>
      <c r="F16" s="4" t="str">
        <f>'WEEKLY COMPETITIVE REPORT'!F16</f>
        <v>Blitz</v>
      </c>
      <c r="G16" s="37">
        <f>'WEEKLY COMPETITIVE REPORT'!G16</f>
        <v>3</v>
      </c>
      <c r="H16" s="37">
        <f>'WEEKLY COMPETITIVE REPORT'!H16</f>
        <v>10</v>
      </c>
      <c r="I16" s="14">
        <f>'WEEKLY COMPETITIVE REPORT'!I16/Y4</f>
        <v>15952.4467790987</v>
      </c>
      <c r="J16" s="14">
        <f>'WEEKLY COMPETITIVE REPORT'!J16/Y4</f>
        <v>19872.82278131048</v>
      </c>
      <c r="K16" s="22">
        <f>'WEEKLY COMPETITIVE REPORT'!K16</f>
        <v>1923</v>
      </c>
      <c r="L16" s="22">
        <f>'WEEKLY COMPETITIVE REPORT'!L16</f>
        <v>2388</v>
      </c>
      <c r="M16" s="64">
        <f>'WEEKLY COMPETITIVE REPORT'!M16</f>
        <v>-19.727323316638845</v>
      </c>
      <c r="N16" s="14">
        <f t="shared" si="0"/>
        <v>1595.24467790987</v>
      </c>
      <c r="O16" s="37">
        <f>'WEEKLY COMPETITIVE REPORT'!O16</f>
        <v>10</v>
      </c>
      <c r="P16" s="14">
        <f>'WEEKLY COMPETITIVE REPORT'!P16/Y4</f>
        <v>19811.99889411114</v>
      </c>
      <c r="Q16" s="14">
        <f>'WEEKLY COMPETITIVE REPORT'!Q16/Y4</f>
        <v>26104.50649709704</v>
      </c>
      <c r="R16" s="22">
        <f>'WEEKLY COMPETITIVE REPORT'!R16</f>
        <v>2503</v>
      </c>
      <c r="S16" s="22">
        <f>'WEEKLY COMPETITIVE REPORT'!S16</f>
        <v>3292</v>
      </c>
      <c r="T16" s="64">
        <f>'WEEKLY COMPETITIVE REPORT'!T16</f>
        <v>-24.10506248676127</v>
      </c>
      <c r="U16" s="14">
        <f>'WEEKLY COMPETITIVE REPORT'!U16/Y4</f>
        <v>83780.75753386784</v>
      </c>
      <c r="V16" s="14">
        <f t="shared" si="1"/>
        <v>1981.199889411114</v>
      </c>
      <c r="W16" s="25">
        <f t="shared" si="2"/>
        <v>103592.75642797898</v>
      </c>
      <c r="X16" s="22">
        <f>'WEEKLY COMPETITIVE REPORT'!X16</f>
        <v>10709</v>
      </c>
      <c r="Y16" s="56">
        <f>'WEEKLY COMPETITIVE REPORT'!Y16</f>
        <v>13212</v>
      </c>
    </row>
    <row r="17" spans="1:25" ht="12.75">
      <c r="A17" s="50">
        <v>4</v>
      </c>
      <c r="B17" s="4">
        <f>'WEEKLY COMPETITIVE REPORT'!B17</f>
        <v>6</v>
      </c>
      <c r="C17" s="4" t="str">
        <f>'WEEKLY COMPETITIVE REPORT'!C17</f>
        <v>MR. PEABODY AND SHERMAN</v>
      </c>
      <c r="D17" s="4" t="str">
        <f>'WEEKLY COMPETITIVE REPORT'!D17</f>
        <v>PUSTOLOVŠČINE GOSPODA PEABODYJA IN SHERMANA</v>
      </c>
      <c r="E17" s="4" t="str">
        <f>'WEEKLY COMPETITIVE REPORT'!E17</f>
        <v>FOX</v>
      </c>
      <c r="F17" s="4" t="str">
        <f>'WEEKLY COMPETITIVE REPORT'!F17</f>
        <v>Blitz</v>
      </c>
      <c r="G17" s="37">
        <f>'WEEKLY COMPETITIVE REPORT'!G17</f>
        <v>5</v>
      </c>
      <c r="H17" s="37">
        <f>'WEEKLY COMPETITIVE REPORT'!H17</f>
        <v>24</v>
      </c>
      <c r="I17" s="14">
        <f>'WEEKLY COMPETITIVE REPORT'!I17/Y4</f>
        <v>11917.33480785181</v>
      </c>
      <c r="J17" s="14">
        <f>'WEEKLY COMPETITIVE REPORT'!J17/Y4</f>
        <v>7279.513408902405</v>
      </c>
      <c r="K17" s="22">
        <f>'WEEKLY COMPETITIVE REPORT'!K17</f>
        <v>1562</v>
      </c>
      <c r="L17" s="22">
        <f>'WEEKLY COMPETITIVE REPORT'!L17</f>
        <v>1003</v>
      </c>
      <c r="M17" s="64">
        <f>'WEEKLY COMPETITIVE REPORT'!M17</f>
        <v>63.71059627800989</v>
      </c>
      <c r="N17" s="14">
        <f t="shared" si="0"/>
        <v>496.5556169938254</v>
      </c>
      <c r="O17" s="37">
        <f>'WEEKLY COMPETITIVE REPORT'!O17</f>
        <v>24</v>
      </c>
      <c r="P17" s="14">
        <f>'WEEKLY COMPETITIVE REPORT'!P17/Y4</f>
        <v>13386.784628144871</v>
      </c>
      <c r="Q17" s="14">
        <f>'WEEKLY COMPETITIVE REPORT'!Q17/Y4</f>
        <v>9054.46502626486</v>
      </c>
      <c r="R17" s="22">
        <f>'WEEKLY COMPETITIVE REPORT'!R17</f>
        <v>1780</v>
      </c>
      <c r="S17" s="22">
        <f>'WEEKLY COMPETITIVE REPORT'!S17</f>
        <v>1259</v>
      </c>
      <c r="T17" s="64">
        <f>'WEEKLY COMPETITIVE REPORT'!T17</f>
        <v>47.84732824427479</v>
      </c>
      <c r="U17" s="14">
        <f>'WEEKLY COMPETITIVE REPORT'!U17/Y4</f>
        <v>88797.34586674039</v>
      </c>
      <c r="V17" s="14">
        <f t="shared" si="1"/>
        <v>557.7826928393696</v>
      </c>
      <c r="W17" s="25">
        <f t="shared" si="2"/>
        <v>102184.13049488526</v>
      </c>
      <c r="X17" s="22">
        <f>'WEEKLY COMPETITIVE REPORT'!X17</f>
        <v>12018</v>
      </c>
      <c r="Y17" s="56">
        <f>'WEEKLY COMPETITIVE REPORT'!Y17</f>
        <v>13798</v>
      </c>
    </row>
    <row r="18" spans="1:25" ht="13.5" customHeight="1">
      <c r="A18" s="50">
        <v>5</v>
      </c>
      <c r="B18" s="4">
        <f>'WEEKLY COMPETITIVE REPORT'!B18</f>
        <v>2</v>
      </c>
      <c r="C18" s="4" t="str">
        <f>'WEEKLY COMPETITIVE REPORT'!C18</f>
        <v>DIVERGENT</v>
      </c>
      <c r="D18" s="4" t="str">
        <f>'WEEKLY COMPETITIVE REPORT'!D18</f>
        <v>RAZCEPLJENI</v>
      </c>
      <c r="E18" s="4" t="str">
        <f>'WEEKLY COMPETITIVE REPORT'!E18</f>
        <v>IND</v>
      </c>
      <c r="F18" s="4" t="str">
        <f>'WEEKLY COMPETITIVE REPORT'!F18</f>
        <v>Blitz</v>
      </c>
      <c r="G18" s="37">
        <f>'WEEKLY COMPETITIVE REPORT'!G18</f>
        <v>2</v>
      </c>
      <c r="H18" s="37">
        <f>'WEEKLY COMPETITIVE REPORT'!H18</f>
        <v>11</v>
      </c>
      <c r="I18" s="14">
        <f>'WEEKLY COMPETITIVE REPORT'!I18/Y4</f>
        <v>9369.64335084324</v>
      </c>
      <c r="J18" s="14">
        <f>'WEEKLY COMPETITIVE REPORT'!J18/Y4</f>
        <v>13610.727121924247</v>
      </c>
      <c r="K18" s="22">
        <f>'WEEKLY COMPETITIVE REPORT'!K18</f>
        <v>1132</v>
      </c>
      <c r="L18" s="22">
        <f>'WEEKLY COMPETITIVE REPORT'!L18</f>
        <v>1661</v>
      </c>
      <c r="M18" s="64">
        <f>'WEEKLY COMPETITIVE REPORT'!M18</f>
        <v>-31.15986187284176</v>
      </c>
      <c r="N18" s="14">
        <f t="shared" si="0"/>
        <v>851.7857591675673</v>
      </c>
      <c r="O18" s="37">
        <f>'WEEKLY COMPETITIVE REPORT'!O18</f>
        <v>11</v>
      </c>
      <c r="P18" s="14">
        <f>'WEEKLY COMPETITIVE REPORT'!P18/Y4</f>
        <v>12998.341166712744</v>
      </c>
      <c r="Q18" s="14">
        <f>'WEEKLY COMPETITIVE REPORT'!Q18/Y4</f>
        <v>19969.58805640033</v>
      </c>
      <c r="R18" s="22">
        <f>'WEEKLY COMPETITIVE REPORT'!R18</f>
        <v>1659</v>
      </c>
      <c r="S18" s="22">
        <f>'WEEKLY COMPETITIVE REPORT'!S18</f>
        <v>2612</v>
      </c>
      <c r="T18" s="64">
        <f>'WEEKLY COMPETITIVE REPORT'!T18</f>
        <v>-34.90931745811989</v>
      </c>
      <c r="U18" s="14">
        <f>'WEEKLY COMPETITIVE REPORT'!U18/Y4</f>
        <v>19969.58805640033</v>
      </c>
      <c r="V18" s="14">
        <f t="shared" si="1"/>
        <v>1181.6673787920677</v>
      </c>
      <c r="W18" s="25">
        <f t="shared" si="2"/>
        <v>32967.929223113075</v>
      </c>
      <c r="X18" s="22">
        <f>'WEEKLY COMPETITIVE REPORT'!X18</f>
        <v>2612</v>
      </c>
      <c r="Y18" s="56">
        <f>'WEEKLY COMPETITIVE REPORT'!Y18</f>
        <v>4271</v>
      </c>
    </row>
    <row r="19" spans="1:25" ht="12.75">
      <c r="A19" s="50">
        <v>6</v>
      </c>
      <c r="B19" s="4">
        <f>'WEEKLY COMPETITIVE REPORT'!B19</f>
        <v>4</v>
      </c>
      <c r="C19" s="4" t="str">
        <f>'WEEKLY COMPETITIVE REPORT'!C19</f>
        <v>GRAND BUDAPEST HOTEL</v>
      </c>
      <c r="D19" s="4" t="str">
        <f>'WEEKLY COMPETITIVE REPORT'!D19</f>
        <v>GRAND BUDAPEST HOTEL</v>
      </c>
      <c r="E19" s="4" t="str">
        <f>'WEEKLY COMPETITIVE REPORT'!E19</f>
        <v>FOX</v>
      </c>
      <c r="F19" s="4" t="str">
        <f>'WEEKLY COMPETITIVE REPORT'!F19</f>
        <v>Blitz</v>
      </c>
      <c r="G19" s="37">
        <f>'WEEKLY COMPETITIVE REPORT'!G19</f>
        <v>2</v>
      </c>
      <c r="H19" s="37">
        <f>'WEEKLY COMPETITIVE REPORT'!H19</f>
        <v>1</v>
      </c>
      <c r="I19" s="14">
        <f>'WEEKLY COMPETITIVE REPORT'!I19/Y4</f>
        <v>8587.226983688139</v>
      </c>
      <c r="J19" s="14">
        <f>'WEEKLY COMPETITIVE REPORT'!J19/Y4</f>
        <v>6317.390102294719</v>
      </c>
      <c r="K19" s="22">
        <f>'WEEKLY COMPETITIVE REPORT'!K19</f>
        <v>1365</v>
      </c>
      <c r="L19" s="22">
        <f>'WEEKLY COMPETITIVE REPORT'!L19</f>
        <v>989</v>
      </c>
      <c r="M19" s="64">
        <f>'WEEKLY COMPETITIVE REPORT'!M19</f>
        <v>35.92997811816193</v>
      </c>
      <c r="N19" s="14">
        <f t="shared" si="0"/>
        <v>8587.226983688139</v>
      </c>
      <c r="O19" s="37">
        <f>'WEEKLY COMPETITIVE REPORT'!O19</f>
        <v>1</v>
      </c>
      <c r="P19" s="14">
        <f>'WEEKLY COMPETITIVE REPORT'!P19/Y4</f>
        <v>12757.810340060823</v>
      </c>
      <c r="Q19" s="14">
        <f>'WEEKLY COMPETITIVE REPORT'!Q19/Y4</f>
        <v>12649.986176389271</v>
      </c>
      <c r="R19" s="22">
        <f>'WEEKLY COMPETITIVE REPORT'!R19</f>
        <v>2071</v>
      </c>
      <c r="S19" s="22">
        <f>'WEEKLY COMPETITIVE REPORT'!S19</f>
        <v>2023</v>
      </c>
      <c r="T19" s="64">
        <f>'WEEKLY COMPETITIVE REPORT'!T19</f>
        <v>0.8523658616544765</v>
      </c>
      <c r="U19" s="14">
        <f>'WEEKLY COMPETITIVE REPORT'!U19/Y4</f>
        <v>17526.95604091789</v>
      </c>
      <c r="V19" s="14">
        <f t="shared" si="1"/>
        <v>12757.810340060823</v>
      </c>
      <c r="W19" s="25">
        <f t="shared" si="2"/>
        <v>30284.766380978712</v>
      </c>
      <c r="X19" s="22">
        <f>'WEEKLY COMPETITIVE REPORT'!X19</f>
        <v>2808</v>
      </c>
      <c r="Y19" s="56">
        <f>'WEEKLY COMPETITIVE REPORT'!Y19</f>
        <v>4879</v>
      </c>
    </row>
    <row r="20" spans="1:25" ht="12.75">
      <c r="A20" s="51">
        <v>7</v>
      </c>
      <c r="B20" s="4">
        <f>'WEEKLY COMPETITIVE REPORT'!B20</f>
        <v>8</v>
      </c>
      <c r="C20" s="4" t="str">
        <f>'WEEKLY COMPETITIVE REPORT'!C20</f>
        <v>TARZAN</v>
      </c>
      <c r="D20" s="4" t="str">
        <f>'WEEKLY COMPETITIVE REPORT'!D20</f>
        <v>TARZAN</v>
      </c>
      <c r="E20" s="4" t="str">
        <f>'WEEKLY COMPETITIVE REPORT'!E20</f>
        <v>IND</v>
      </c>
      <c r="F20" s="4" t="str">
        <f>'WEEKLY COMPETITIVE REPORT'!F20</f>
        <v>Blitz</v>
      </c>
      <c r="G20" s="37">
        <f>'WEEKLY COMPETITIVE REPORT'!G20</f>
        <v>2</v>
      </c>
      <c r="H20" s="37">
        <f>'WEEKLY COMPETITIVE REPORT'!H20</f>
        <v>10</v>
      </c>
      <c r="I20" s="14">
        <f>'WEEKLY COMPETITIVE REPORT'!I20/Y4</f>
        <v>9083.494608791816</v>
      </c>
      <c r="J20" s="14">
        <f>'WEEKLY COMPETITIVE REPORT'!J20/Y4</f>
        <v>5847.387337572573</v>
      </c>
      <c r="K20" s="22">
        <f>'WEEKLY COMPETITIVE REPORT'!K20</f>
        <v>1265</v>
      </c>
      <c r="L20" s="22">
        <f>'WEEKLY COMPETITIVE REPORT'!L20</f>
        <v>851</v>
      </c>
      <c r="M20" s="64">
        <f>'WEEKLY COMPETITIVE REPORT'!M20</f>
        <v>55.34278959810874</v>
      </c>
      <c r="N20" s="14">
        <f t="shared" si="0"/>
        <v>908.3494608791816</v>
      </c>
      <c r="O20" s="37">
        <f>'WEEKLY COMPETITIVE REPORT'!O20</f>
        <v>10</v>
      </c>
      <c r="P20" s="14">
        <f>'WEEKLY COMPETITIVE REPORT'!P20/Y4</f>
        <v>10185.236383743433</v>
      </c>
      <c r="Q20" s="14">
        <f>'WEEKLY COMPETITIVE REPORT'!Q20/Y4</f>
        <v>8429.637821398948</v>
      </c>
      <c r="R20" s="22">
        <f>'WEEKLY COMPETITIVE REPORT'!R20</f>
        <v>1433</v>
      </c>
      <c r="S20" s="22">
        <f>'WEEKLY COMPETITIVE REPORT'!S20</f>
        <v>1277</v>
      </c>
      <c r="T20" s="64">
        <f>'WEEKLY COMPETITIVE REPORT'!T20</f>
        <v>20.826500491964566</v>
      </c>
      <c r="U20" s="14">
        <f>'WEEKLY COMPETITIVE REPORT'!U20/Y4</f>
        <v>8429.637821398948</v>
      </c>
      <c r="V20" s="14">
        <f t="shared" si="1"/>
        <v>1018.5236383743434</v>
      </c>
      <c r="W20" s="25">
        <f t="shared" si="2"/>
        <v>18614.874205142383</v>
      </c>
      <c r="X20" s="22">
        <f>'WEEKLY COMPETITIVE REPORT'!X20</f>
        <v>1277</v>
      </c>
      <c r="Y20" s="56">
        <f>'WEEKLY COMPETITIVE REPORT'!Y20</f>
        <v>2710</v>
      </c>
    </row>
    <row r="21" spans="1:25" ht="12.75">
      <c r="A21" s="50">
        <v>8</v>
      </c>
      <c r="B21" s="4">
        <f>'WEEKLY COMPETITIVE REPORT'!B21</f>
        <v>7</v>
      </c>
      <c r="C21" s="4" t="str">
        <f>'WEEKLY COMPETITIVE REPORT'!C21</f>
        <v>PANIKA</v>
      </c>
      <c r="D21" s="4" t="str">
        <f>'WEEKLY COMPETITIVE REPORT'!D21</f>
        <v>PANIKA</v>
      </c>
      <c r="E21" s="4" t="str">
        <f>'WEEKLY COMPETITIVE REPORT'!E21</f>
        <v>IND</v>
      </c>
      <c r="F21" s="4" t="str">
        <f>'WEEKLY COMPETITIVE REPORT'!F21</f>
        <v>Karantanija</v>
      </c>
      <c r="G21" s="37">
        <f>'WEEKLY COMPETITIVE REPORT'!G21</f>
        <v>6</v>
      </c>
      <c r="H21" s="37">
        <f>'WEEKLY COMPETITIVE REPORT'!H21</f>
        <v>10</v>
      </c>
      <c r="I21" s="14">
        <f>'WEEKLY COMPETITIVE REPORT'!I21/Y4</f>
        <v>5761.680951064418</v>
      </c>
      <c r="J21" s="14">
        <f>'WEEKLY COMPETITIVE REPORT'!J21/Y4</f>
        <v>5866.740392590545</v>
      </c>
      <c r="K21" s="22">
        <f>'WEEKLY COMPETITIVE REPORT'!K21</f>
        <v>747</v>
      </c>
      <c r="L21" s="22">
        <f>'WEEKLY COMPETITIVE REPORT'!L21</f>
        <v>784</v>
      </c>
      <c r="M21" s="64">
        <f>'WEEKLY COMPETITIVE REPORT'!M21</f>
        <v>-1.7907634307257325</v>
      </c>
      <c r="N21" s="14">
        <f aca="true" t="shared" si="3" ref="N21:N33">I21/H21</f>
        <v>576.1680951064418</v>
      </c>
      <c r="O21" s="37">
        <f>'WEEKLY COMPETITIVE REPORT'!O21</f>
        <v>10</v>
      </c>
      <c r="P21" s="14">
        <f>'WEEKLY COMPETITIVE REPORT'!P21/Y4</f>
        <v>8082.665192148189</v>
      </c>
      <c r="Q21" s="14">
        <f>'WEEKLY COMPETITIVE REPORT'!Q21/Y4</f>
        <v>8744.81614597733</v>
      </c>
      <c r="R21" s="22">
        <f>'WEEKLY COMPETITIVE REPORT'!R21</f>
        <v>1125</v>
      </c>
      <c r="S21" s="22">
        <f>'WEEKLY COMPETITIVE REPORT'!S21</f>
        <v>1220</v>
      </c>
      <c r="T21" s="64">
        <f>'WEEKLY COMPETITIVE REPORT'!T21</f>
        <v>-7.571925387290548</v>
      </c>
      <c r="U21" s="14">
        <f>'WEEKLY COMPETITIVE REPORT'!U21/Y4</f>
        <v>110981.47636162565</v>
      </c>
      <c r="V21" s="14">
        <f aca="true" t="shared" si="4" ref="V21:V33">P21/O21</f>
        <v>808.2665192148189</v>
      </c>
      <c r="W21" s="25">
        <f aca="true" t="shared" si="5" ref="W21:W33">P21+U21</f>
        <v>119064.14155377384</v>
      </c>
      <c r="X21" s="22">
        <f>'WEEKLY COMPETITIVE REPORT'!X21</f>
        <v>16173</v>
      </c>
      <c r="Y21" s="56">
        <f>'WEEKLY COMPETITIVE REPORT'!Y21</f>
        <v>17298</v>
      </c>
    </row>
    <row r="22" spans="1:25" ht="12.75">
      <c r="A22" s="50">
        <v>9</v>
      </c>
      <c r="B22" s="4">
        <f>'WEEKLY COMPETITIVE REPORT'!B22</f>
        <v>5</v>
      </c>
      <c r="C22" s="4" t="str">
        <f>'WEEKLY COMPETITIVE REPORT'!C22</f>
        <v>MONTEVIDEO, VIDIMO SE!</v>
      </c>
      <c r="D22" s="4" t="str">
        <f>'WEEKLY COMPETITIVE REPORT'!D22</f>
        <v>MONTEVIDEO, SE VIDIMO!</v>
      </c>
      <c r="E22" s="4" t="str">
        <f>'WEEKLY COMPETITIVE REPORT'!E22</f>
        <v>IND</v>
      </c>
      <c r="F22" s="4" t="str">
        <f>'WEEKLY COMPETITIVE REPORT'!F22</f>
        <v>CF</v>
      </c>
      <c r="G22" s="37">
        <f>'WEEKLY COMPETITIVE REPORT'!G22</f>
        <v>5</v>
      </c>
      <c r="H22" s="37">
        <f>'WEEKLY COMPETITIVE REPORT'!H22</f>
        <v>9</v>
      </c>
      <c r="I22" s="14">
        <f>'WEEKLY COMPETITIVE REPORT'!I22/Y4</f>
        <v>4997.2352778545755</v>
      </c>
      <c r="J22" s="14">
        <f>'WEEKLY COMPETITIVE REPORT'!J22/Y4</f>
        <v>6638.097871163947</v>
      </c>
      <c r="K22" s="22">
        <f>'WEEKLY COMPETITIVE REPORT'!K22</f>
        <v>602</v>
      </c>
      <c r="L22" s="22">
        <f>'WEEKLY COMPETITIVE REPORT'!L22</f>
        <v>835</v>
      </c>
      <c r="M22" s="64">
        <f>'WEEKLY COMPETITIVE REPORT'!M22</f>
        <v>-24.718867138692218</v>
      </c>
      <c r="N22" s="14">
        <f t="shared" si="3"/>
        <v>555.2483642060639</v>
      </c>
      <c r="O22" s="37">
        <f>'WEEKLY COMPETITIVE REPORT'!O22</f>
        <v>9</v>
      </c>
      <c r="P22" s="14">
        <f>'WEEKLY COMPETITIVE REPORT'!P22/Y4</f>
        <v>6690.627591927011</v>
      </c>
      <c r="Q22" s="14">
        <f>'WEEKLY COMPETITIVE REPORT'!Q22/Y4</f>
        <v>9058.612109482996</v>
      </c>
      <c r="R22" s="22">
        <f>'WEEKLY COMPETITIVE REPORT'!R22</f>
        <v>849</v>
      </c>
      <c r="S22" s="22">
        <f>'WEEKLY COMPETITIVE REPORT'!S22</f>
        <v>1197</v>
      </c>
      <c r="T22" s="64">
        <f>'WEEKLY COMPETITIVE REPORT'!T22</f>
        <v>-26.140698916526787</v>
      </c>
      <c r="U22" s="14">
        <f>'WEEKLY COMPETITIVE REPORT'!U22/Y4</f>
        <v>71105.88885816975</v>
      </c>
      <c r="V22" s="14">
        <f t="shared" si="4"/>
        <v>743.4030657696679</v>
      </c>
      <c r="W22" s="25">
        <f t="shared" si="5"/>
        <v>77796.51645009677</v>
      </c>
      <c r="X22" s="22">
        <f>'WEEKLY COMPETITIVE REPORT'!X22</f>
        <v>9825</v>
      </c>
      <c r="Y22" s="56">
        <f>'WEEKLY COMPETITIVE REPORT'!Y22</f>
        <v>10674</v>
      </c>
    </row>
    <row r="23" spans="1:25" ht="12.75">
      <c r="A23" s="50">
        <v>10</v>
      </c>
      <c r="B23" s="4">
        <f>'WEEKLY COMPETITIVE REPORT'!B23</f>
        <v>3</v>
      </c>
      <c r="C23" s="4" t="str">
        <f>'WEEKLY COMPETITIVE REPORT'!C23</f>
        <v>300: RISE OF AN EMPIRE</v>
      </c>
      <c r="D23" s="4" t="str">
        <f>'WEEKLY COMPETITIVE REPORT'!D23</f>
        <v>300: VZPON IMPERIJA</v>
      </c>
      <c r="E23" s="4" t="str">
        <f>'WEEKLY COMPETITIVE REPORT'!E23</f>
        <v>WB</v>
      </c>
      <c r="F23" s="4" t="str">
        <f>'WEEKLY COMPETITIVE REPORT'!F23</f>
        <v>Blitz</v>
      </c>
      <c r="G23" s="37">
        <f>'WEEKLY COMPETITIVE REPORT'!G23</f>
        <v>5</v>
      </c>
      <c r="H23" s="37">
        <f>'WEEKLY COMPETITIVE REPORT'!H23</f>
        <v>23</v>
      </c>
      <c r="I23" s="14">
        <f>'WEEKLY COMPETITIVE REPORT'!I23/Y4</f>
        <v>4234.171965717445</v>
      </c>
      <c r="J23" s="14">
        <f>'WEEKLY COMPETITIVE REPORT'!J23/Y4</f>
        <v>9127.730163118606</v>
      </c>
      <c r="K23" s="22">
        <f>'WEEKLY COMPETITIVE REPORT'!K23</f>
        <v>521</v>
      </c>
      <c r="L23" s="22">
        <f>'WEEKLY COMPETITIVE REPORT'!L23</f>
        <v>1043</v>
      </c>
      <c r="M23" s="64">
        <f>'WEEKLY COMPETITIVE REPORT'!M23</f>
        <v>-53.61199454793276</v>
      </c>
      <c r="N23" s="14">
        <f t="shared" si="3"/>
        <v>184.09443329206283</v>
      </c>
      <c r="O23" s="37">
        <f>'WEEKLY COMPETITIVE REPORT'!O23</f>
        <v>23</v>
      </c>
      <c r="P23" s="14">
        <f>'WEEKLY COMPETITIVE REPORT'!P23/Y4</f>
        <v>5811.445949682056</v>
      </c>
      <c r="Q23" s="14">
        <f>'WEEKLY COMPETITIVE REPORT'!Q23/Y4</f>
        <v>12912.63478020459</v>
      </c>
      <c r="R23" s="22">
        <f>'WEEKLY COMPETITIVE REPORT'!R23</f>
        <v>754</v>
      </c>
      <c r="S23" s="22">
        <f>'WEEKLY COMPETITIVE REPORT'!S23</f>
        <v>1581</v>
      </c>
      <c r="T23" s="64">
        <f>'WEEKLY COMPETITIVE REPORT'!T23</f>
        <v>-54.99411197944546</v>
      </c>
      <c r="U23" s="14">
        <f>'WEEKLY COMPETITIVE REPORT'!U23/Y4</f>
        <v>140309.6488802875</v>
      </c>
      <c r="V23" s="14">
        <f t="shared" si="4"/>
        <v>252.67156302965464</v>
      </c>
      <c r="W23" s="25">
        <f t="shared" si="5"/>
        <v>146121.09482996957</v>
      </c>
      <c r="X23" s="22">
        <f>'WEEKLY COMPETITIVE REPORT'!X23</f>
        <v>17736</v>
      </c>
      <c r="Y23" s="56">
        <f>'WEEKLY COMPETITIVE REPORT'!Y23</f>
        <v>18490</v>
      </c>
    </row>
    <row r="24" spans="1:25" ht="12.75">
      <c r="A24" s="50">
        <v>11</v>
      </c>
      <c r="B24" s="4" t="str">
        <f>'WEEKLY COMPETITIVE REPORT'!B24</f>
        <v>New</v>
      </c>
      <c r="C24" s="4" t="str">
        <f>'WEEKLY COMPETITIVE REPORT'!C24</f>
        <v>BELLE ET SEBASTIEN</v>
      </c>
      <c r="D24" s="4" t="str">
        <f>'WEEKLY COMPETITIVE REPORT'!D24</f>
        <v>BELA IN SEBASTIJAN</v>
      </c>
      <c r="E24" s="4" t="str">
        <f>'WEEKLY COMPETITIVE REPORT'!E24</f>
        <v>IND</v>
      </c>
      <c r="F24" s="4" t="str">
        <f>'WEEKLY COMPETITIVE REPORT'!F24</f>
        <v>FIVIA</v>
      </c>
      <c r="G24" s="37">
        <f>'WEEKLY COMPETITIVE REPORT'!G24</f>
        <v>1</v>
      </c>
      <c r="H24" s="37">
        <f>'WEEKLY COMPETITIVE REPORT'!H24</f>
        <v>10</v>
      </c>
      <c r="I24" s="14">
        <f>'WEEKLY COMPETITIVE REPORT'!I24/Y4</f>
        <v>3782.1398949405584</v>
      </c>
      <c r="J24" s="14">
        <f>'WEEKLY COMPETITIVE REPORT'!J24/Y4</f>
        <v>0</v>
      </c>
      <c r="K24" s="22">
        <f>'WEEKLY COMPETITIVE REPORT'!K24</f>
        <v>572</v>
      </c>
      <c r="L24" s="22">
        <f>'WEEKLY COMPETITIVE REPORT'!L24</f>
        <v>0</v>
      </c>
      <c r="M24" s="64">
        <f>'WEEKLY COMPETITIVE REPORT'!M24</f>
        <v>0</v>
      </c>
      <c r="N24" s="14">
        <f t="shared" si="3"/>
        <v>378.21398949405585</v>
      </c>
      <c r="O24" s="37">
        <f>'WEEKLY COMPETITIVE REPORT'!O24</f>
        <v>10</v>
      </c>
      <c r="P24" s="14">
        <f>'WEEKLY COMPETITIVE REPORT'!P24/Y4</f>
        <v>4387.614044788498</v>
      </c>
      <c r="Q24" s="14">
        <f>'WEEKLY COMPETITIVE REPORT'!Q24/Y4</f>
        <v>0</v>
      </c>
      <c r="R24" s="22">
        <f>'WEEKLY COMPETITIVE REPORT'!R24</f>
        <v>668</v>
      </c>
      <c r="S24" s="22">
        <f>'WEEKLY COMPETITIVE REPORT'!S24</f>
        <v>0</v>
      </c>
      <c r="T24" s="64">
        <f>'WEEKLY COMPETITIVE REPORT'!T24</f>
        <v>0</v>
      </c>
      <c r="U24" s="14">
        <f>'WEEKLY COMPETITIVE REPORT'!U24/Y4</f>
        <v>0</v>
      </c>
      <c r="V24" s="14">
        <f t="shared" si="4"/>
        <v>438.76140447884984</v>
      </c>
      <c r="W24" s="25">
        <f t="shared" si="5"/>
        <v>4387.614044788498</v>
      </c>
      <c r="X24" s="22">
        <f>'WEEKLY COMPETITIVE REPORT'!X24</f>
        <v>0</v>
      </c>
      <c r="Y24" s="56">
        <f>'WEEKLY COMPETITIVE REPORT'!Y24</f>
        <v>668</v>
      </c>
    </row>
    <row r="25" spans="1:25" ht="12.75">
      <c r="A25" s="50">
        <v>12</v>
      </c>
      <c r="B25" s="4">
        <f>'WEEKLY COMPETITIVE REPORT'!B25</f>
        <v>11</v>
      </c>
      <c r="C25" s="4" t="str">
        <f>'WEEKLY COMPETITIVE REPORT'!C25</f>
        <v>NYMPHOMANIAC - PART 1</v>
      </c>
      <c r="D25" s="4" t="str">
        <f>'WEEKLY COMPETITIVE REPORT'!D25</f>
        <v>NIMFOMANKA - 1 DEL</v>
      </c>
      <c r="E25" s="4" t="str">
        <f>'WEEKLY COMPETITIVE REPORT'!E25</f>
        <v>IND</v>
      </c>
      <c r="F25" s="4" t="str">
        <f>'WEEKLY COMPETITIVE REPORT'!F25</f>
        <v>Cinemania</v>
      </c>
      <c r="G25" s="37">
        <f>'WEEKLY COMPETITIVE REPORT'!G25</f>
        <v>4</v>
      </c>
      <c r="H25" s="37">
        <f>'WEEKLY COMPETITIVE REPORT'!H25</f>
        <v>9</v>
      </c>
      <c r="I25" s="14">
        <f>'WEEKLY COMPETITIVE REPORT'!I25/Y4</f>
        <v>2558.750345590268</v>
      </c>
      <c r="J25" s="14">
        <f>'WEEKLY COMPETITIVE REPORT'!J25/Y4</f>
        <v>3089.57699751175</v>
      </c>
      <c r="K25" s="22">
        <f>'WEEKLY COMPETITIVE REPORT'!K25</f>
        <v>343</v>
      </c>
      <c r="L25" s="22">
        <f>'WEEKLY COMPETITIVE REPORT'!L25</f>
        <v>410</v>
      </c>
      <c r="M25" s="64">
        <f>'WEEKLY COMPETITIVE REPORT'!M25</f>
        <v>-17.18120805369128</v>
      </c>
      <c r="N25" s="14">
        <f t="shared" si="3"/>
        <v>284.3055939544742</v>
      </c>
      <c r="O25" s="37">
        <f>'WEEKLY COMPETITIVE REPORT'!O25</f>
        <v>9</v>
      </c>
      <c r="P25" s="14">
        <f>'WEEKLY COMPETITIVE REPORT'!P25/Y4</f>
        <v>3594.1387890517003</v>
      </c>
      <c r="Q25" s="14">
        <f>'WEEKLY COMPETITIVE REPORT'!Q25/Y4</f>
        <v>4854.85208736522</v>
      </c>
      <c r="R25" s="22">
        <f>'WEEKLY COMPETITIVE REPORT'!R25</f>
        <v>507</v>
      </c>
      <c r="S25" s="22">
        <f>'WEEKLY COMPETITIVE REPORT'!S25</f>
        <v>673</v>
      </c>
      <c r="T25" s="64">
        <f>'WEEKLY COMPETITIVE REPORT'!T25</f>
        <v>-25.968109339407746</v>
      </c>
      <c r="U25" s="14">
        <f>'WEEKLY COMPETITIVE REPORT'!U25/Y4</f>
        <v>20839.0931711363</v>
      </c>
      <c r="V25" s="14">
        <f t="shared" si="4"/>
        <v>399.3487543390778</v>
      </c>
      <c r="W25" s="25">
        <f t="shared" si="5"/>
        <v>24433.231960188</v>
      </c>
      <c r="X25" s="22">
        <f>'WEEKLY COMPETITIVE REPORT'!X25</f>
        <v>2948</v>
      </c>
      <c r="Y25" s="56">
        <f>'WEEKLY COMPETITIVE REPORT'!Y25</f>
        <v>3455</v>
      </c>
    </row>
    <row r="26" spans="1:25" ht="12.75" customHeight="1">
      <c r="A26" s="50">
        <v>13</v>
      </c>
      <c r="B26" s="4">
        <f>'WEEKLY COMPETITIVE REPORT'!B26</f>
        <v>9</v>
      </c>
      <c r="C26" s="4" t="str">
        <f>'WEEKLY COMPETITIVE REPORT'!C26</f>
        <v>LONE SURVIVOR</v>
      </c>
      <c r="D26" s="4" t="str">
        <f>'WEEKLY COMPETITIVE REPORT'!D26</f>
        <v>EDINI PREŽIVELI</v>
      </c>
      <c r="E26" s="4" t="str">
        <f>'WEEKLY COMPETITIVE REPORT'!E26</f>
        <v>IND</v>
      </c>
      <c r="F26" s="4" t="str">
        <f>'WEEKLY COMPETITIVE REPORT'!F26</f>
        <v>CF</v>
      </c>
      <c r="G26" s="37">
        <f>'WEEKLY COMPETITIVE REPORT'!G26</f>
        <v>2</v>
      </c>
      <c r="H26" s="37">
        <f>'WEEKLY COMPETITIVE REPORT'!H26</f>
        <v>8</v>
      </c>
      <c r="I26" s="14">
        <f>'WEEKLY COMPETITIVE REPORT'!I26/Y4</f>
        <v>2940.282001658833</v>
      </c>
      <c r="J26" s="14">
        <f>'WEEKLY COMPETITIVE REPORT'!J26/Y4</f>
        <v>4864.528614874205</v>
      </c>
      <c r="K26" s="22">
        <f>'WEEKLY COMPETITIVE REPORT'!K26</f>
        <v>339</v>
      </c>
      <c r="L26" s="22">
        <f>'WEEKLY COMPETITIVE REPORT'!L26</f>
        <v>587</v>
      </c>
      <c r="M26" s="64">
        <f>'WEEKLY COMPETITIVE REPORT'!M26</f>
        <v>-39.55669224211423</v>
      </c>
      <c r="N26" s="14">
        <f t="shared" si="3"/>
        <v>367.5352502073541</v>
      </c>
      <c r="O26" s="37">
        <f>'WEEKLY COMPETITIVE REPORT'!O26</f>
        <v>8</v>
      </c>
      <c r="P26" s="14">
        <f>'WEEKLY COMPETITIVE REPORT'!P26/Y4</f>
        <v>3403.3729610174178</v>
      </c>
      <c r="Q26" s="14">
        <f>'WEEKLY COMPETITIVE REPORT'!Q26/Y4</f>
        <v>6556.5385678739285</v>
      </c>
      <c r="R26" s="22">
        <f>'WEEKLY COMPETITIVE REPORT'!R26</f>
        <v>410</v>
      </c>
      <c r="S26" s="22">
        <f>'WEEKLY COMPETITIVE REPORT'!S26</f>
        <v>839</v>
      </c>
      <c r="T26" s="64">
        <f>'WEEKLY COMPETITIVE REPORT'!T26</f>
        <v>-48.091924942019816</v>
      </c>
      <c r="U26" s="14">
        <f>'WEEKLY COMPETITIVE REPORT'!U26/Y4</f>
        <v>6556.5385678739285</v>
      </c>
      <c r="V26" s="14">
        <f t="shared" si="4"/>
        <v>425.4216201271772</v>
      </c>
      <c r="W26" s="25">
        <f t="shared" si="5"/>
        <v>9959.911528891345</v>
      </c>
      <c r="X26" s="22">
        <f>'WEEKLY COMPETITIVE REPORT'!X26</f>
        <v>839</v>
      </c>
      <c r="Y26" s="56">
        <f>'WEEKLY COMPETITIVE REPORT'!Y26</f>
        <v>1249</v>
      </c>
    </row>
    <row r="27" spans="1:25" ht="12.75" customHeight="1">
      <c r="A27" s="50">
        <v>14</v>
      </c>
      <c r="B27" s="4">
        <f>'WEEKLY COMPETITIVE REPORT'!B27</f>
        <v>10</v>
      </c>
      <c r="C27" s="4" t="str">
        <f>'WEEKLY COMPETITIVE REPORT'!C27</f>
        <v>NON STOP</v>
      </c>
      <c r="D27" s="4" t="str">
        <f>'WEEKLY COMPETITIVE REPORT'!D27</f>
        <v>NONSTOP</v>
      </c>
      <c r="E27" s="4" t="str">
        <f>'WEEKLY COMPETITIVE REPORT'!E27</f>
        <v>IND</v>
      </c>
      <c r="F27" s="4" t="str">
        <f>'WEEKLY COMPETITIVE REPORT'!F27</f>
        <v>Blitz</v>
      </c>
      <c r="G27" s="37">
        <f>'WEEKLY COMPETITIVE REPORT'!G27</f>
        <v>4</v>
      </c>
      <c r="H27" s="37">
        <f>'WEEKLY COMPETITIVE REPORT'!H27</f>
        <v>6</v>
      </c>
      <c r="I27" s="14">
        <f>'WEEKLY COMPETITIVE REPORT'!I27/Y4</f>
        <v>2514.514791263478</v>
      </c>
      <c r="J27" s="14">
        <f>'WEEKLY COMPETITIVE REPORT'!J27/Y17</f>
        <v>0.19140455138425858</v>
      </c>
      <c r="K27" s="22">
        <f>'WEEKLY COMPETITIVE REPORT'!K27</f>
        <v>312</v>
      </c>
      <c r="L27" s="22">
        <f>'WEEKLY COMPETITIVE REPORT'!L27</f>
        <v>455</v>
      </c>
      <c r="M27" s="64">
        <f>'WEEKLY COMPETITIVE REPORT'!M27</f>
        <v>-31.124574024990537</v>
      </c>
      <c r="N27" s="14">
        <f t="shared" si="3"/>
        <v>419.085798543913</v>
      </c>
      <c r="O27" s="37">
        <f>'WEEKLY COMPETITIVE REPORT'!O27</f>
        <v>6</v>
      </c>
      <c r="P27" s="14">
        <f>'WEEKLY COMPETITIVE REPORT'!P27/Y4</f>
        <v>3179.430467238042</v>
      </c>
      <c r="Q27" s="14">
        <f>'WEEKLY COMPETITIVE REPORT'!Q27/Y17</f>
        <v>0.25960284099144804</v>
      </c>
      <c r="R27" s="22">
        <f>'WEEKLY COMPETITIVE REPORT'!R27</f>
        <v>413</v>
      </c>
      <c r="S27" s="22">
        <f>'WEEKLY COMPETITIVE REPORT'!S27</f>
        <v>655</v>
      </c>
      <c r="T27" s="64">
        <f>'WEEKLY COMPETITIVE REPORT'!T27</f>
        <v>-35.79006141820213</v>
      </c>
      <c r="U27" s="14">
        <f>'WEEKLY COMPETITIVE REPORT'!U27/Y17</f>
        <v>1.4817364835483404</v>
      </c>
      <c r="V27" s="14">
        <f t="shared" si="4"/>
        <v>529.905077873007</v>
      </c>
      <c r="W27" s="25">
        <f t="shared" si="5"/>
        <v>3180.9122037215907</v>
      </c>
      <c r="X27" s="22">
        <f>'WEEKLY COMPETITIVE REPORT'!X27</f>
        <v>3845</v>
      </c>
      <c r="Y27" s="56">
        <f>'WEEKLY COMPETITIVE REPORT'!Y27</f>
        <v>4258</v>
      </c>
    </row>
    <row r="28" spans="1:25" ht="12.75">
      <c r="A28" s="50">
        <v>15</v>
      </c>
      <c r="B28" s="4">
        <f>'WEEKLY COMPETITIVE REPORT'!B28</f>
        <v>15</v>
      </c>
      <c r="C28" s="4" t="str">
        <f>'WEEKLY COMPETITIVE REPORT'!C28</f>
        <v>FROZEN 3D</v>
      </c>
      <c r="D28" s="4" t="str">
        <f>'WEEKLY COMPETITIVE REPORT'!D28</f>
        <v>LEDENO KRALJESTVO 3D</v>
      </c>
      <c r="E28" s="4" t="str">
        <f>'WEEKLY COMPETITIVE REPORT'!E28</f>
        <v>BVI</v>
      </c>
      <c r="F28" s="4" t="str">
        <f>'WEEKLY COMPETITIVE REPORT'!F28</f>
        <v>CENEX</v>
      </c>
      <c r="G28" s="37">
        <f>'WEEKLY COMPETITIVE REPORT'!G28</f>
        <v>18</v>
      </c>
      <c r="H28" s="37">
        <f>'WEEKLY COMPETITIVE REPORT'!H28</f>
        <v>22</v>
      </c>
      <c r="I28" s="14">
        <f>'WEEKLY COMPETITIVE REPORT'!I28/Y4</f>
        <v>2345.8667403925906</v>
      </c>
      <c r="J28" s="14">
        <f>'WEEKLY COMPETITIVE REPORT'!J28/Y17</f>
        <v>0.05747209740542108</v>
      </c>
      <c r="K28" s="22">
        <f>'WEEKLY COMPETITIVE REPORT'!K28</f>
        <v>322</v>
      </c>
      <c r="L28" s="22">
        <f>'WEEKLY COMPETITIVE REPORT'!L28</f>
        <v>155</v>
      </c>
      <c r="M28" s="64">
        <f>'WEEKLY COMPETITIVE REPORT'!M28</f>
        <v>113.99747793190417</v>
      </c>
      <c r="N28" s="14">
        <f t="shared" si="3"/>
        <v>106.63030638148139</v>
      </c>
      <c r="O28" s="37">
        <f>'WEEKLY COMPETITIVE REPORT'!O28</f>
        <v>22</v>
      </c>
      <c r="P28" s="14">
        <f>'WEEKLY COMPETITIVE REPORT'!P28/Y4</f>
        <v>2586.397567044512</v>
      </c>
      <c r="Q28" s="14">
        <f>'WEEKLY COMPETITIVE REPORT'!Q28/Y17</f>
        <v>0.07551819104218002</v>
      </c>
      <c r="R28" s="22">
        <f>'WEEKLY COMPETITIVE REPORT'!R28</f>
        <v>360</v>
      </c>
      <c r="S28" s="22">
        <f>'WEEKLY COMPETITIVE REPORT'!S28</f>
        <v>213</v>
      </c>
      <c r="T28" s="64">
        <f>'WEEKLY COMPETITIVE REPORT'!T28</f>
        <v>79.55854126679463</v>
      </c>
      <c r="U28" s="14">
        <f>'WEEKLY COMPETITIVE REPORT'!U28/Y17</f>
        <v>23.47702565589216</v>
      </c>
      <c r="V28" s="14">
        <f t="shared" si="4"/>
        <v>117.56352577475054</v>
      </c>
      <c r="W28" s="25">
        <f t="shared" si="5"/>
        <v>2609.8745927004043</v>
      </c>
      <c r="X28" s="22">
        <f>'WEEKLY COMPETITIVE REPORT'!W29</f>
        <v>89648</v>
      </c>
      <c r="Y28" s="56">
        <f>'WEEKLY COMPETITIVE REPORT'!X29</f>
        <v>16401</v>
      </c>
    </row>
    <row r="29" spans="1:25" ht="12.75">
      <c r="A29" s="50">
        <v>16</v>
      </c>
      <c r="B29" s="4">
        <f>'WEEKLY COMPETITIVE REPORT'!B29</f>
        <v>12</v>
      </c>
      <c r="C29" s="4" t="str">
        <f>'WEEKLY COMPETITIVE REPORT'!C29</f>
        <v>12 YEARS A SLAVE</v>
      </c>
      <c r="D29" s="4" t="str">
        <f>'WEEKLY COMPETITIVE REPORT'!D29</f>
        <v>12 LET SUŽENJ</v>
      </c>
      <c r="E29" s="4" t="str">
        <f>'WEEKLY COMPETITIVE REPORT'!E29</f>
        <v>IND</v>
      </c>
      <c r="F29" s="4" t="str">
        <f>'WEEKLY COMPETITIVE REPORT'!F29</f>
        <v>Blitz</v>
      </c>
      <c r="G29" s="37">
        <f>'WEEKLY COMPETITIVE REPORT'!G29</f>
        <v>9</v>
      </c>
      <c r="H29" s="37">
        <f>'WEEKLY COMPETITIVE REPORT'!H29</f>
        <v>12</v>
      </c>
      <c r="I29" s="14">
        <f>'WEEKLY COMPETITIVE REPORT'!I29/Y4</f>
        <v>1517.8324578379872</v>
      </c>
      <c r="J29" s="14">
        <f>'WEEKLY COMPETITIVE REPORT'!J29/Y17</f>
        <v>0.11255254384693433</v>
      </c>
      <c r="K29" s="22">
        <f>'WEEKLY COMPETITIVE REPORT'!K29</f>
        <v>204</v>
      </c>
      <c r="L29" s="22">
        <f>'WEEKLY COMPETITIVE REPORT'!L29</f>
        <v>260</v>
      </c>
      <c r="M29" s="64">
        <f>'WEEKLY COMPETITIVE REPORT'!M29</f>
        <v>-29.298132646490657</v>
      </c>
      <c r="N29" s="14">
        <f t="shared" si="3"/>
        <v>126.48603815316561</v>
      </c>
      <c r="O29" s="37">
        <f>'WEEKLY COMPETITIVE REPORT'!O29</f>
        <v>12</v>
      </c>
      <c r="P29" s="14">
        <f>'WEEKLY COMPETITIVE REPORT'!P29/Y4</f>
        <v>1842.6873099253523</v>
      </c>
      <c r="Q29" s="14">
        <f>'WEEKLY COMPETITIVE REPORT'!Q29/Y17</f>
        <v>0.15161617625742863</v>
      </c>
      <c r="R29" s="22">
        <f>'WEEKLY COMPETITIVE REPORT'!R29</f>
        <v>247</v>
      </c>
      <c r="S29" s="22">
        <f>'WEEKLY COMPETITIVE REPORT'!S29</f>
        <v>356</v>
      </c>
      <c r="T29" s="64">
        <f>'WEEKLY COMPETITIVE REPORT'!T29</f>
        <v>-36.281070745697896</v>
      </c>
      <c r="U29" s="14" t="e">
        <f>'WEEKLY COMPETITIVE REPORT'!#REF!/Y4</f>
        <v>#REF!</v>
      </c>
      <c r="V29" s="14">
        <f t="shared" si="4"/>
        <v>153.5572758271127</v>
      </c>
      <c r="W29" s="25" t="e">
        <f t="shared" si="5"/>
        <v>#REF!</v>
      </c>
      <c r="X29" s="22" t="e">
        <f>'WEEKLY COMPETITIVE REPORT'!#REF!</f>
        <v>#REF!</v>
      </c>
      <c r="Y29" s="56">
        <f>'WEEKLY COMPETITIVE REPORT'!Y29</f>
        <v>16648</v>
      </c>
    </row>
    <row r="30" spans="1:25" ht="12.75">
      <c r="A30" s="51">
        <v>17</v>
      </c>
      <c r="B30" s="4">
        <f>'WEEKLY COMPETITIVE REPORT'!B30</f>
        <v>16</v>
      </c>
      <c r="C30" s="4" t="str">
        <f>'WEEKLY COMPETITIVE REPORT'!C30</f>
        <v>THE LEGO MOVIE</v>
      </c>
      <c r="D30" s="4" t="str">
        <f>'WEEKLY COMPETITIVE REPORT'!D30</f>
        <v>LEGO FILM</v>
      </c>
      <c r="E30" s="4" t="str">
        <f>'WEEKLY COMPETITIVE REPORT'!E30</f>
        <v>WB</v>
      </c>
      <c r="F30" s="4" t="str">
        <f>'WEEKLY COMPETITIVE REPORT'!F30</f>
        <v>Blitz</v>
      </c>
      <c r="G30" s="37">
        <f>'WEEKLY COMPETITIVE REPORT'!G30</f>
        <v>9</v>
      </c>
      <c r="H30" s="37">
        <f>'WEEKLY COMPETITIVE REPORT'!H30</f>
        <v>18</v>
      </c>
      <c r="I30" s="14">
        <f>'WEEKLY COMPETITIVE REPORT'!I30/Y4</f>
        <v>1392.0376002211776</v>
      </c>
      <c r="J30" s="14">
        <f>'WEEKLY COMPETITIVE REPORT'!J30/Y17</f>
        <v>0.05797941730685607</v>
      </c>
      <c r="K30" s="22">
        <f>'WEEKLY COMPETITIVE REPORT'!K30</f>
        <v>219</v>
      </c>
      <c r="L30" s="22">
        <f>'WEEKLY COMPETITIVE REPORT'!L30</f>
        <v>134</v>
      </c>
      <c r="M30" s="64">
        <f>'WEEKLY COMPETITIVE REPORT'!M30</f>
        <v>25.875</v>
      </c>
      <c r="N30" s="14">
        <f t="shared" si="3"/>
        <v>77.33542223450986</v>
      </c>
      <c r="O30" s="37">
        <f>'WEEKLY COMPETITIVE REPORT'!O30</f>
        <v>18</v>
      </c>
      <c r="P30" s="14">
        <f>'WEEKLY COMPETITIVE REPORT'!P30/Y4</f>
        <v>1598.0094000552942</v>
      </c>
      <c r="Q30" s="14">
        <f>'WEEKLY COMPETITIVE REPORT'!Q30/Y17</f>
        <v>0.06522684447021307</v>
      </c>
      <c r="R30" s="22">
        <f>'WEEKLY COMPETITIVE REPORT'!R30</f>
        <v>253</v>
      </c>
      <c r="S30" s="22">
        <f>'WEEKLY COMPETITIVE REPORT'!S30</f>
        <v>152</v>
      </c>
      <c r="T30" s="64">
        <f>'WEEKLY COMPETITIVE REPORT'!T30</f>
        <v>28.444444444444457</v>
      </c>
      <c r="U30" s="14">
        <f>'WEEKLY COMPETITIVE REPORT'!U30/Y4</f>
        <v>110847.38733757257</v>
      </c>
      <c r="V30" s="14">
        <f t="shared" si="4"/>
        <v>88.7783000030719</v>
      </c>
      <c r="W30" s="25">
        <f t="shared" si="5"/>
        <v>112445.39673762786</v>
      </c>
      <c r="X30" s="22">
        <f>'WEEKLY COMPETITIVE REPORT'!X30</f>
        <v>14777</v>
      </c>
      <c r="Y30" s="56">
        <f>'WEEKLY COMPETITIVE REPORT'!Y30</f>
        <v>15030</v>
      </c>
    </row>
    <row r="31" spans="1:25" ht="12.75">
      <c r="A31" s="50">
        <v>18</v>
      </c>
      <c r="B31" s="4">
        <f>'WEEKLY COMPETITIVE REPORT'!B31</f>
        <v>18</v>
      </c>
      <c r="C31" s="4" t="str">
        <f>'WEEKLY COMPETITIVE REPORT'!C31</f>
        <v>MAMIN SINKO</v>
      </c>
      <c r="D31" s="4" t="str">
        <f>'WEEKLY COMPETITIVE REPORT'!D31</f>
        <v>ME, MYSELF AND MUM</v>
      </c>
      <c r="E31" s="4" t="str">
        <f>'WEEKLY COMPETITIVE REPORT'!E31</f>
        <v>IND</v>
      </c>
      <c r="F31" s="4" t="str">
        <f>'WEEKLY COMPETITIVE REPORT'!F31</f>
        <v>Karantanija</v>
      </c>
      <c r="G31" s="37">
        <f>'WEEKLY COMPETITIVE REPORT'!G31</f>
        <v>3</v>
      </c>
      <c r="H31" s="37">
        <f>'WEEKLY COMPETITIVE REPORT'!H31</f>
        <v>9</v>
      </c>
      <c r="I31" s="14">
        <f>'WEEKLY COMPETITIVE REPORT'!I31/Y4</f>
        <v>989.7705280619297</v>
      </c>
      <c r="J31" s="14">
        <f>'WEEKLY COMPETITIVE REPORT'!J31/Y17</f>
        <v>0.031743730975503696</v>
      </c>
      <c r="K31" s="22">
        <f>'WEEKLY COMPETITIVE REPORT'!K31</f>
        <v>121</v>
      </c>
      <c r="L31" s="22">
        <f>'WEEKLY COMPETITIVE REPORT'!L31</f>
        <v>89</v>
      </c>
      <c r="M31" s="64">
        <f>'WEEKLY COMPETITIVE REPORT'!M31</f>
        <v>63.4703196347032</v>
      </c>
      <c r="N31" s="14">
        <f t="shared" si="3"/>
        <v>109.97450311799219</v>
      </c>
      <c r="O31" s="37">
        <f>'WEEKLY COMPETITIVE REPORT'!O31</f>
        <v>9</v>
      </c>
      <c r="P31" s="14">
        <f>'WEEKLY COMPETITIVE REPORT'!P31/Y4</f>
        <v>1310.4782969311584</v>
      </c>
      <c r="Q31" s="14">
        <f>'WEEKLY COMPETITIVE REPORT'!Q31/Y17</f>
        <v>0.043991882881577044</v>
      </c>
      <c r="R31" s="22">
        <f>'WEEKLY COMPETITIVE REPORT'!R31</f>
        <v>163</v>
      </c>
      <c r="S31" s="22">
        <f>'WEEKLY COMPETITIVE REPORT'!S31</f>
        <v>127</v>
      </c>
      <c r="T31" s="64">
        <f>'WEEKLY COMPETITIVE REPORT'!T31</f>
        <v>56.17792421746293</v>
      </c>
      <c r="U31" s="14">
        <f>'WEEKLY COMPETITIVE REPORT'!U31/Y4</f>
        <v>5165.883328725463</v>
      </c>
      <c r="V31" s="14">
        <f t="shared" si="4"/>
        <v>145.6086996590176</v>
      </c>
      <c r="W31" s="25">
        <f t="shared" si="5"/>
        <v>6476.361625656621</v>
      </c>
      <c r="X31" s="22">
        <f>'WEEKLY COMPETITIVE REPORT'!X31</f>
        <v>719</v>
      </c>
      <c r="Y31" s="56">
        <f>'WEEKLY COMPETITIVE REPORT'!Y31</f>
        <v>882</v>
      </c>
    </row>
    <row r="32" spans="1:25" ht="12.75">
      <c r="A32" s="50">
        <v>19</v>
      </c>
      <c r="B32" s="4">
        <f>'WEEKLY COMPETITIVE REPORT'!B32</f>
        <v>0</v>
      </c>
      <c r="C32" s="4">
        <f>'WEEKLY COMPETITIVE REPORT'!C32</f>
        <v>0</v>
      </c>
      <c r="D32" s="4">
        <f>'WEEKLY COMPETITIVE REPORT'!D32</f>
        <v>0</v>
      </c>
      <c r="E32" s="4">
        <f>'WEEKLY COMPETITIVE REPORT'!E32</f>
        <v>0</v>
      </c>
      <c r="F32" s="4">
        <f>'WEEKLY COMPETITIVE REPORT'!F32</f>
        <v>0</v>
      </c>
      <c r="G32" s="37">
        <f>'WEEKLY COMPETITIVE REPORT'!G32</f>
        <v>0</v>
      </c>
      <c r="H32" s="37">
        <f>'WEEKLY COMPETITIVE REPORT'!H32</f>
        <v>0</v>
      </c>
      <c r="I32" s="14">
        <f>'WEEKLY COMPETITIVE REPORT'!I32/Y4</f>
        <v>0</v>
      </c>
      <c r="J32" s="14">
        <f>'WEEKLY COMPETITIVE REPORT'!J32/Y17</f>
        <v>0</v>
      </c>
      <c r="K32" s="22">
        <f>'WEEKLY COMPETITIVE REPORT'!K32</f>
        <v>0</v>
      </c>
      <c r="L32" s="22">
        <f>'WEEKLY COMPETITIVE REPORT'!L32</f>
        <v>0</v>
      </c>
      <c r="M32" s="64">
        <f>'WEEKLY COMPETITIVE REPORT'!M32</f>
        <v>0</v>
      </c>
      <c r="N32" s="14" t="e">
        <f t="shared" si="3"/>
        <v>#DIV/0!</v>
      </c>
      <c r="O32" s="37">
        <f>'WEEKLY COMPETITIVE REPORT'!O32</f>
        <v>0</v>
      </c>
      <c r="P32" s="14">
        <f>'WEEKLY COMPETITIVE REPORT'!P32/Y4</f>
        <v>0</v>
      </c>
      <c r="Q32" s="14">
        <f>'WEEKLY COMPETITIVE REPORT'!Q32/Y17</f>
        <v>0</v>
      </c>
      <c r="R32" s="22">
        <f>'WEEKLY COMPETITIVE REPORT'!R32</f>
        <v>0</v>
      </c>
      <c r="S32" s="22">
        <f>'WEEKLY COMPETITIVE REPORT'!S32</f>
        <v>0</v>
      </c>
      <c r="T32" s="64">
        <f>'WEEKLY COMPETITIVE REPORT'!T32</f>
        <v>0</v>
      </c>
      <c r="U32" s="14">
        <f>'WEEKLY COMPETITIVE REPORT'!U32/Y4</f>
        <v>0</v>
      </c>
      <c r="V32" s="14" t="e">
        <f t="shared" si="4"/>
        <v>#DIV/0!</v>
      </c>
      <c r="W32" s="25">
        <f t="shared" si="5"/>
        <v>0</v>
      </c>
      <c r="X32" s="22">
        <f>'WEEKLY COMPETITIVE REPORT'!X32</f>
        <v>0</v>
      </c>
      <c r="Y32" s="56">
        <f>'WEEKLY COMPETITIVE REPORT'!Y32</f>
        <v>0</v>
      </c>
    </row>
    <row r="33" spans="1:25" ht="13.5" thickBot="1">
      <c r="A33" s="50">
        <v>20</v>
      </c>
      <c r="B33" s="4">
        <f>'WEEKLY COMPETITIVE REPORT'!B33</f>
        <v>0</v>
      </c>
      <c r="C33" s="4">
        <f>'WEEKLY COMPETITIVE REPORT'!C33</f>
        <v>0</v>
      </c>
      <c r="D33" s="4">
        <f>'WEEKLY COMPETITIVE REPORT'!D33</f>
        <v>0</v>
      </c>
      <c r="E33" s="4">
        <f>'WEEKLY COMPETITIVE REPORT'!E33</f>
        <v>0</v>
      </c>
      <c r="F33" s="4">
        <f>'WEEKLY COMPETITIVE REPORT'!F33</f>
        <v>0</v>
      </c>
      <c r="G33" s="37">
        <f>'WEEKLY COMPETITIVE REPORT'!G33</f>
        <v>0</v>
      </c>
      <c r="H33" s="37">
        <f>'WEEKLY COMPETITIVE REPORT'!H33</f>
        <v>0</v>
      </c>
      <c r="I33" s="14">
        <f>'WEEKLY COMPETITIVE REPORT'!I33/Y4</f>
        <v>0</v>
      </c>
      <c r="J33" s="14">
        <f>'WEEKLY COMPETITIVE REPORT'!J33/Y17</f>
        <v>0</v>
      </c>
      <c r="K33" s="22">
        <f>'WEEKLY COMPETITIVE REPORT'!K33</f>
        <v>0</v>
      </c>
      <c r="L33" s="22">
        <f>'WEEKLY COMPETITIVE REPORT'!L33</f>
        <v>0</v>
      </c>
      <c r="M33" s="64">
        <f>'WEEKLY COMPETITIVE REPORT'!M33</f>
        <v>0</v>
      </c>
      <c r="N33" s="14" t="e">
        <f t="shared" si="3"/>
        <v>#DIV/0!</v>
      </c>
      <c r="O33" s="37">
        <f>'WEEKLY COMPETITIVE REPORT'!O33</f>
        <v>0</v>
      </c>
      <c r="P33" s="14">
        <f>'WEEKLY COMPETITIVE REPORT'!P33/Y4</f>
        <v>0</v>
      </c>
      <c r="Q33" s="14">
        <f>'WEEKLY COMPETITIVE REPORT'!Q33/Y17</f>
        <v>0</v>
      </c>
      <c r="R33" s="22">
        <f>'WEEKLY COMPETITIVE REPORT'!R33</f>
        <v>0</v>
      </c>
      <c r="S33" s="22">
        <f>'WEEKLY COMPETITIVE REPORT'!S33</f>
        <v>0</v>
      </c>
      <c r="T33" s="64">
        <f>'WEEKLY COMPETITIVE REPORT'!T33</f>
        <v>0</v>
      </c>
      <c r="U33" s="14">
        <f>'WEEKLY COMPETITIVE REPORT'!U33/Y4</f>
        <v>0</v>
      </c>
      <c r="V33" s="14" t="e">
        <f t="shared" si="4"/>
        <v>#DIV/0!</v>
      </c>
      <c r="W33" s="25">
        <f t="shared" si="5"/>
        <v>0</v>
      </c>
      <c r="X33" s="22">
        <f>'WEEKLY COMPETITIVE REPORT'!X33</f>
        <v>0</v>
      </c>
      <c r="Y33" s="56">
        <f>'WEEKLY COMPETITIVE REPORT'!Y33</f>
        <v>0</v>
      </c>
    </row>
    <row r="34" spans="1:25" s="36" customFormat="1" ht="12.75" thickBot="1">
      <c r="A34" s="33"/>
      <c r="B34" s="34"/>
      <c r="C34" s="57" t="str">
        <f>'WEEKLY COMPETITIVE REPORT'!C34</f>
        <v>T O T A L</v>
      </c>
      <c r="D34" s="57"/>
      <c r="E34" s="57">
        <f>'WEEKLY COMPETITIVE REPORT'!E34</f>
        <v>0</v>
      </c>
      <c r="F34" s="57">
        <f>'WEEKLY COMPETITIVE REPORT'!F34</f>
        <v>0</v>
      </c>
      <c r="G34" s="58">
        <f>'WEEKLY COMPETITIVE REPORT'!G34</f>
        <v>0</v>
      </c>
      <c r="H34" s="40">
        <f>'WEEKLY COMPETITIVE REPORT'!H34</f>
        <v>218</v>
      </c>
      <c r="I34" s="32">
        <f>SUM(I14:I33)</f>
        <v>158166.98921758364</v>
      </c>
      <c r="J34" s="31">
        <f>SUM(J14:J33)</f>
        <v>82514.96594360437</v>
      </c>
      <c r="K34" s="31">
        <f>SUM(K14:K33)</f>
        <v>20154</v>
      </c>
      <c r="L34" s="31">
        <f>SUM(L14:L33)</f>
        <v>11644</v>
      </c>
      <c r="M34" s="64">
        <f>'WEEKLY COMPETITIVE REPORT'!M34</f>
        <v>73.58152800534012</v>
      </c>
      <c r="N34" s="32">
        <f>I34/H34</f>
        <v>725.5366477870809</v>
      </c>
      <c r="O34" s="40">
        <f>'WEEKLY COMPETITIVE REPORT'!O34</f>
        <v>218</v>
      </c>
      <c r="P34" s="31">
        <f>SUM(P14:P33)</f>
        <v>206353.33149018526</v>
      </c>
      <c r="Q34" s="31">
        <f>SUM(Q14:Q33)</f>
        <v>118336.23322439015</v>
      </c>
      <c r="R34" s="31">
        <f>SUM(R14:R33)</f>
        <v>27549</v>
      </c>
      <c r="S34" s="31">
        <f>SUM(S14:S33)</f>
        <v>17476</v>
      </c>
      <c r="T34" s="65">
        <f>P34/Q34-100%</f>
        <v>0.7437882368530047</v>
      </c>
      <c r="U34" s="31" t="e">
        <f>SUM(U14:U33)</f>
        <v>#REF!</v>
      </c>
      <c r="V34" s="32">
        <f>P34/O34</f>
        <v>946.574915092593</v>
      </c>
      <c r="W34" s="31" t="e">
        <f>SUM(W14:W33)</f>
        <v>#REF!</v>
      </c>
      <c r="X34" s="31" t="e">
        <f>SUM(X14:X33)</f>
        <v>#REF!</v>
      </c>
      <c r="Y34" s="35">
        <f>SUM(Y14:Y33)</f>
        <v>157160</v>
      </c>
    </row>
    <row r="35" spans="9:12" ht="12.75">
      <c r="I35" s="23"/>
      <c r="J35" s="23"/>
      <c r="K35" s="23"/>
      <c r="L35" s="23"/>
    </row>
  </sheetData>
  <sheetProtection/>
  <printOptions/>
  <pageMargins left="0.5905511811023623" right="0.75" top="0.984251968503937" bottom="0.984251968503937" header="0.5118110236220472" footer="0.5118110236220472"/>
  <pageSetup fitToHeight="1" fitToWidth="1" horizontalDpi="600" verticalDpi="600" orientation="landscape" paperSize="9" scale="8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SLO WEEK TOP 10</dc:title>
  <dc:subject/>
  <dc:creator>JANKO CRETNIK</dc:creator>
  <cp:keywords/>
  <dc:description/>
  <cp:lastModifiedBy>CENEX 1</cp:lastModifiedBy>
  <cp:lastPrinted>2010-10-21T13:56:26Z</cp:lastPrinted>
  <dcterms:created xsi:type="dcterms:W3CDTF">1998-07-08T11:15:35Z</dcterms:created>
  <dcterms:modified xsi:type="dcterms:W3CDTF">2014-04-10T11:58:40Z</dcterms:modified>
  <cp:category/>
  <cp:version/>
  <cp:contentType/>
  <cp:contentStatus/>
</cp:coreProperties>
</file>