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235" windowWidth="23835" windowHeight="1089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<sst xmlns="http://schemas.openxmlformats.org/spreadsheetml/2006/main" count="259" uniqueCount="91">
  <si>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</si>
  <si>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</si>
  <si>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</si>
  <si>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</si>
  <si>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</si>
  <si>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</si>
  <si>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</si>
  <si>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</si>
  <si>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</si>
  <si>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</si>
  <si>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</si>
  <si>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</si>
  <si>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</si>
  <si>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</si>
  <si>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</si>
  <si>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</si>
  <si>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</si>
  <si>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</si>
  <si>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</si>
  <si>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</si>
  <si>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</si>
  <si>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</si>
  <si>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</si>
  <si>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</si>
  <si>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</si>
  <si>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</si>
  <si>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</si>
  <si>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</si>
  <si>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</si>
  <si>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</si>
  <si>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</si>
  <si>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</si>
  <si>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</si>
  <si>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</si>
  <si>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</si>
  <si>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</si>
  <si>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</si>
  <si>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</si>
  <si>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</si>
  <si>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</si>
  <si>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</si>
  <si>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</si>
  <si>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</si>
  <si>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</si>
  <si>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</si>
  <si>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</si>
  <si>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</si>
  <si>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</si>
  <si>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</si>
  <si>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BVI</t>
  </si>
  <si>
    <t>CENEX</t>
  </si>
  <si>
    <t>FROZEN 3D</t>
  </si>
  <si>
    <t>LEDENO KRALJESTVO 3D</t>
  </si>
  <si>
    <t>FOX</t>
  </si>
  <si>
    <t>CF</t>
  </si>
  <si>
    <t>New</t>
  </si>
  <si>
    <t>MONTEVIDEO, VIDIMO SE!</t>
  </si>
  <si>
    <t>MONTEVIDEO, SE VIDIMO!</t>
  </si>
  <si>
    <t>MR. PEABODY AND SHERMAN</t>
  </si>
  <si>
    <t>PUSTOLOVŠČINE GOSPODA PEABODYJA IN SHERMANA</t>
  </si>
  <si>
    <t>NYMPHOMANIAC - PART 1</t>
  </si>
  <si>
    <t>NONSTOP</t>
  </si>
  <si>
    <t>NON STOP</t>
  </si>
  <si>
    <t>PANIKA</t>
  </si>
  <si>
    <t>MAMIN SINKO</t>
  </si>
  <si>
    <t>ME, MYSELF AND MUM</t>
  </si>
  <si>
    <t>NEED FOR SPEED</t>
  </si>
  <si>
    <t>NEED FOR SPEED: ŽELJA PO HITROSTI</t>
  </si>
  <si>
    <t>LONE SURVIVOR</t>
  </si>
  <si>
    <t>EDINI PREŽIVELI</t>
  </si>
  <si>
    <t>DIVERGENT</t>
  </si>
  <si>
    <t>GRAND BUDAPEST HOTEL</t>
  </si>
  <si>
    <t>TARZAN</t>
  </si>
  <si>
    <t>RAZCEPLJENI</t>
  </si>
  <si>
    <t>BELLE ET SEBASTIEN</t>
  </si>
  <si>
    <t>BELA IN SEBASTIJAN</t>
  </si>
  <si>
    <t>CAPTAIN AMERICA: WINTER SOLDIER</t>
  </si>
  <si>
    <t>STOTNIK AMERIKA: ZIMSKI VOJAK</t>
  </si>
  <si>
    <t>NOAH</t>
  </si>
  <si>
    <t>NOE</t>
  </si>
  <si>
    <t>PAR</t>
  </si>
  <si>
    <t>10 - Apr</t>
  </si>
  <si>
    <t>16 - Apr</t>
  </si>
  <si>
    <t>11 - Apr</t>
  </si>
  <si>
    <t>13 - Apr</t>
  </si>
  <si>
    <t>KRVNE VEZI</t>
  </si>
  <si>
    <t>BLOOD TIES</t>
  </si>
  <si>
    <t>NYMPHOMANIAC - PART 2</t>
  </si>
  <si>
    <t>NIMFOMANKA - 2. DEL</t>
  </si>
  <si>
    <t>NIMFOMANKA - 1. DEL</t>
  </si>
  <si>
    <t>RIO 2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</si>
</sst>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AD35" sqref="AD3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83</v>
      </c>
      <c r="L4" s="20"/>
      <c r="M4" s="79" t="s">
        <v>84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0.7234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81</v>
      </c>
      <c r="L5" s="7"/>
      <c r="M5" s="80" t="s">
        <v>82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41746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55</v>
      </c>
      <c r="C14" s="4" t="s">
        <v>90</v>
      </c>
      <c r="D14" s="4" t="s">
        <v>90</v>
      </c>
      <c r="E14" s="15" t="s">
        <v>53</v>
      </c>
      <c r="F14" s="15" t="s">
        <v>42</v>
      </c>
      <c r="G14" s="37">
        <v>1</v>
      </c>
      <c r="H14" s="37">
        <v>23</v>
      </c>
      <c r="I14" s="14">
        <v>55059</v>
      </c>
      <c r="J14" s="14"/>
      <c r="K14" s="94">
        <v>9885</v>
      </c>
      <c r="L14" s="94"/>
      <c r="M14" s="64"/>
      <c r="N14" s="14">
        <f>I14/H14</f>
        <v>2393.8695652173915</v>
      </c>
      <c r="O14" s="38">
        <v>23</v>
      </c>
      <c r="P14" s="14">
        <v>70192</v>
      </c>
      <c r="Q14" s="14"/>
      <c r="R14" s="14">
        <v>13168</v>
      </c>
      <c r="S14" s="14"/>
      <c r="T14" s="64"/>
      <c r="U14" s="74"/>
      <c r="V14" s="14">
        <f>P14/O14</f>
        <v>3051.8260869565215</v>
      </c>
      <c r="W14" s="74">
        <f>SUM(U14,P14)</f>
        <v>70192</v>
      </c>
      <c r="X14" s="74"/>
      <c r="Y14" s="75">
        <f>SUM(X14,R14)</f>
        <v>13168</v>
      </c>
    </row>
    <row r="15" spans="1:25" ht="12.75">
      <c r="A15" s="72">
        <v>2</v>
      </c>
      <c r="B15" s="72">
        <v>1</v>
      </c>
      <c r="C15" s="4" t="s">
        <v>78</v>
      </c>
      <c r="D15" s="4" t="s">
        <v>79</v>
      </c>
      <c r="E15" s="15" t="s">
        <v>80</v>
      </c>
      <c r="F15" s="15" t="s">
        <v>36</v>
      </c>
      <c r="G15" s="37">
        <v>2</v>
      </c>
      <c r="H15" s="37">
        <v>10</v>
      </c>
      <c r="I15" s="14">
        <v>22209</v>
      </c>
      <c r="J15" s="14">
        <v>33501</v>
      </c>
      <c r="K15" s="14">
        <v>3704</v>
      </c>
      <c r="L15" s="14">
        <v>5640</v>
      </c>
      <c r="M15" s="64">
        <f>(I15/J15*100)-100</f>
        <v>-33.70645652368586</v>
      </c>
      <c r="N15" s="14">
        <f>I15/H15</f>
        <v>2220.9</v>
      </c>
      <c r="O15" s="73">
        <v>10</v>
      </c>
      <c r="P15" s="22">
        <v>30249</v>
      </c>
      <c r="Q15" s="22">
        <v>44994</v>
      </c>
      <c r="R15" s="22">
        <v>5391</v>
      </c>
      <c r="S15" s="22">
        <v>8038</v>
      </c>
      <c r="T15" s="64">
        <f>(P15/Q15*100)-100</f>
        <v>-32.77103613815176</v>
      </c>
      <c r="U15" s="74">
        <v>46692</v>
      </c>
      <c r="V15" s="14">
        <f>P15/O15</f>
        <v>3024.9</v>
      </c>
      <c r="W15" s="74">
        <f>SUM(U15,P15)</f>
        <v>76941</v>
      </c>
      <c r="X15" s="74">
        <v>8921</v>
      </c>
      <c r="Y15" s="75">
        <f>SUM(X15,R15)</f>
        <v>14312</v>
      </c>
    </row>
    <row r="16" spans="1:25" ht="12.75">
      <c r="A16" s="72">
        <v>3</v>
      </c>
      <c r="B16" s="72">
        <v>2</v>
      </c>
      <c r="C16" s="4" t="s">
        <v>76</v>
      </c>
      <c r="D16" s="4" t="s">
        <v>77</v>
      </c>
      <c r="E16" s="15" t="s">
        <v>49</v>
      </c>
      <c r="F16" s="15" t="s">
        <v>50</v>
      </c>
      <c r="G16" s="37">
        <v>2</v>
      </c>
      <c r="H16" s="37">
        <v>16</v>
      </c>
      <c r="I16" s="98">
        <v>9647</v>
      </c>
      <c r="J16" s="98">
        <v>17298</v>
      </c>
      <c r="K16" s="95">
        <v>1684</v>
      </c>
      <c r="L16" s="95">
        <v>2965</v>
      </c>
      <c r="M16" s="64">
        <f>(I16/J16*100)-100</f>
        <v>-44.23054688403284</v>
      </c>
      <c r="N16" s="14">
        <f>I16/H16</f>
        <v>602.9375</v>
      </c>
      <c r="O16" s="73">
        <v>16</v>
      </c>
      <c r="P16" s="22">
        <v>13115</v>
      </c>
      <c r="Q16" s="22">
        <v>23531</v>
      </c>
      <c r="R16" s="22">
        <v>2385</v>
      </c>
      <c r="S16" s="22">
        <v>4316</v>
      </c>
      <c r="T16" s="64">
        <f>(P16/Q16*100)-100</f>
        <v>-44.265012111682466</v>
      </c>
      <c r="U16" s="74">
        <v>23531</v>
      </c>
      <c r="V16" s="14">
        <f>P16/O16</f>
        <v>819.6875</v>
      </c>
      <c r="W16" s="74">
        <f>SUM(U16,P16)</f>
        <v>36646</v>
      </c>
      <c r="X16" s="74">
        <v>4316</v>
      </c>
      <c r="Y16" s="75">
        <f>SUM(X16,R16)</f>
        <v>6701</v>
      </c>
    </row>
    <row r="17" spans="1:25" ht="12.75">
      <c r="A17" s="72">
        <v>4</v>
      </c>
      <c r="B17" s="72">
        <v>3</v>
      </c>
      <c r="C17" s="4" t="s">
        <v>66</v>
      </c>
      <c r="D17" s="4" t="s">
        <v>67</v>
      </c>
      <c r="E17" s="15" t="s">
        <v>46</v>
      </c>
      <c r="F17" s="15" t="s">
        <v>42</v>
      </c>
      <c r="G17" s="37">
        <v>4</v>
      </c>
      <c r="H17" s="37">
        <v>10</v>
      </c>
      <c r="I17" s="24">
        <v>7550</v>
      </c>
      <c r="J17" s="24">
        <v>11540</v>
      </c>
      <c r="K17" s="24">
        <v>1260</v>
      </c>
      <c r="L17" s="24">
        <v>1923</v>
      </c>
      <c r="M17" s="64">
        <f>(I17/J17*100)-100</f>
        <v>-34.57538994800693</v>
      </c>
      <c r="N17" s="14">
        <f>I17/H17</f>
        <v>755</v>
      </c>
      <c r="O17" s="73">
        <v>10</v>
      </c>
      <c r="P17" s="14">
        <v>10131</v>
      </c>
      <c r="Q17" s="14">
        <v>14332</v>
      </c>
      <c r="R17" s="14">
        <v>1836</v>
      </c>
      <c r="S17" s="14">
        <v>2503</v>
      </c>
      <c r="T17" s="64">
        <f>(P17/Q17*100)-100</f>
        <v>-29.312029025955894</v>
      </c>
      <c r="U17" s="74">
        <v>74838</v>
      </c>
      <c r="V17" s="24">
        <f>P17/O17</f>
        <v>1013.1</v>
      </c>
      <c r="W17" s="74">
        <f>SUM(U17,P17)</f>
        <v>84969</v>
      </c>
      <c r="X17" s="74">
        <v>13212</v>
      </c>
      <c r="Y17" s="75">
        <f>SUM(X17,R17)</f>
        <v>15048</v>
      </c>
    </row>
    <row r="18" spans="1:25" ht="13.5" customHeight="1">
      <c r="A18" s="72">
        <v>5</v>
      </c>
      <c r="B18" s="72">
        <v>7</v>
      </c>
      <c r="C18" s="89" t="s">
        <v>71</v>
      </c>
      <c r="D18" s="89" t="s">
        <v>71</v>
      </c>
      <c r="E18" s="15" t="s">
        <v>53</v>
      </c>
      <c r="F18" s="15" t="s">
        <v>42</v>
      </c>
      <c r="G18" s="37">
        <v>3</v>
      </c>
      <c r="H18" s="37">
        <v>1</v>
      </c>
      <c r="I18" s="14">
        <v>4176</v>
      </c>
      <c r="J18" s="14">
        <v>6212</v>
      </c>
      <c r="K18" s="24">
        <v>901</v>
      </c>
      <c r="L18" s="24">
        <v>1365</v>
      </c>
      <c r="M18" s="64">
        <f>(I18/J18*100)-100</f>
        <v>-32.775273663876376</v>
      </c>
      <c r="N18" s="14">
        <f>I18/H18</f>
        <v>4176</v>
      </c>
      <c r="O18" s="37">
        <v>1</v>
      </c>
      <c r="P18" s="14">
        <v>6505</v>
      </c>
      <c r="Q18" s="14">
        <v>9229</v>
      </c>
      <c r="R18" s="14">
        <v>1430</v>
      </c>
      <c r="S18" s="14">
        <v>2071</v>
      </c>
      <c r="T18" s="64">
        <f>(P18/Q18*100)-100</f>
        <v>-29.5156571676238</v>
      </c>
      <c r="U18" s="97">
        <v>22271</v>
      </c>
      <c r="V18" s="24">
        <f>P18/O18</f>
        <v>6505</v>
      </c>
      <c r="W18" s="74">
        <f>SUM(U18,P18)</f>
        <v>28776</v>
      </c>
      <c r="X18" s="74">
        <v>4959</v>
      </c>
      <c r="Y18" s="75">
        <f>SUM(X18,R18)</f>
        <v>6389</v>
      </c>
    </row>
    <row r="19" spans="1:25" ht="12.75">
      <c r="A19" s="72">
        <v>6</v>
      </c>
      <c r="B19" s="72">
        <v>5</v>
      </c>
      <c r="C19" s="4" t="s">
        <v>70</v>
      </c>
      <c r="D19" s="4" t="s">
        <v>73</v>
      </c>
      <c r="E19" s="15" t="s">
        <v>46</v>
      </c>
      <c r="F19" s="15" t="s">
        <v>42</v>
      </c>
      <c r="G19" s="37">
        <v>3</v>
      </c>
      <c r="H19" s="37">
        <v>11</v>
      </c>
      <c r="I19" s="24">
        <v>4367</v>
      </c>
      <c r="J19" s="24">
        <v>6778</v>
      </c>
      <c r="K19" s="22">
        <v>747</v>
      </c>
      <c r="L19" s="22">
        <v>1132</v>
      </c>
      <c r="M19" s="64">
        <f>(I19/J19*100)-100</f>
        <v>-35.57096488639718</v>
      </c>
      <c r="N19" s="14">
        <f>I19/H19</f>
        <v>397</v>
      </c>
      <c r="O19" s="73">
        <v>11</v>
      </c>
      <c r="P19" s="14">
        <v>6267</v>
      </c>
      <c r="Q19" s="14">
        <v>9403</v>
      </c>
      <c r="R19" s="14">
        <v>1128</v>
      </c>
      <c r="S19" s="14">
        <v>1659</v>
      </c>
      <c r="T19" s="64">
        <f>(P19/Q19*100)-100</f>
        <v>-33.35105817292353</v>
      </c>
      <c r="U19" s="97">
        <v>23849</v>
      </c>
      <c r="V19" s="14">
        <f>P19/O19</f>
        <v>569.7272727272727</v>
      </c>
      <c r="W19" s="74">
        <f>SUM(U19,P19)</f>
        <v>30116</v>
      </c>
      <c r="X19" s="74">
        <v>4271</v>
      </c>
      <c r="Y19" s="75">
        <f>SUM(X19,R19)</f>
        <v>5399</v>
      </c>
    </row>
    <row r="20" spans="1:25" ht="12.75">
      <c r="A20" s="72">
        <v>7</v>
      </c>
      <c r="B20" s="72">
        <v>4</v>
      </c>
      <c r="C20" s="4" t="s">
        <v>58</v>
      </c>
      <c r="D20" s="4" t="s">
        <v>59</v>
      </c>
      <c r="E20" s="15" t="s">
        <v>53</v>
      </c>
      <c r="F20" s="15" t="s">
        <v>42</v>
      </c>
      <c r="G20" s="37">
        <v>6</v>
      </c>
      <c r="H20" s="37">
        <v>24</v>
      </c>
      <c r="I20" s="24">
        <v>3462</v>
      </c>
      <c r="J20" s="24">
        <v>8621</v>
      </c>
      <c r="K20" s="22">
        <v>511</v>
      </c>
      <c r="L20" s="22">
        <v>1562</v>
      </c>
      <c r="M20" s="64">
        <f>(I20/J20*100)-100</f>
        <v>-59.842245679155546</v>
      </c>
      <c r="N20" s="14">
        <f>I20/H20</f>
        <v>144.25</v>
      </c>
      <c r="O20" s="37">
        <v>24</v>
      </c>
      <c r="P20" s="22">
        <v>4124</v>
      </c>
      <c r="Q20" s="22">
        <v>9684</v>
      </c>
      <c r="R20" s="22">
        <v>676</v>
      </c>
      <c r="S20" s="22">
        <v>1780</v>
      </c>
      <c r="T20" s="64">
        <f>(P20/Q20*100)-100</f>
        <v>-57.414291615035104</v>
      </c>
      <c r="U20" s="74">
        <v>73928</v>
      </c>
      <c r="V20" s="14">
        <f>P20/O20</f>
        <v>171.83333333333334</v>
      </c>
      <c r="W20" s="74">
        <f>SUM(U20,P20)</f>
        <v>78052</v>
      </c>
      <c r="X20" s="74">
        <v>13798</v>
      </c>
      <c r="Y20" s="75">
        <f>SUM(X20,R20)</f>
        <v>14474</v>
      </c>
    </row>
    <row r="21" spans="1:25" ht="12.75">
      <c r="A21" s="72">
        <v>8</v>
      </c>
      <c r="B21" s="72" t="s">
        <v>55</v>
      </c>
      <c r="C21" s="4" t="s">
        <v>87</v>
      </c>
      <c r="D21" s="4" t="s">
        <v>88</v>
      </c>
      <c r="E21" s="15" t="s">
        <v>46</v>
      </c>
      <c r="F21" s="15" t="s">
        <v>47</v>
      </c>
      <c r="G21" s="37">
        <v>1</v>
      </c>
      <c r="H21" s="37">
        <v>9</v>
      </c>
      <c r="I21" s="14">
        <v>2315</v>
      </c>
      <c r="J21" s="14"/>
      <c r="K21" s="94">
        <v>411</v>
      </c>
      <c r="L21" s="94"/>
      <c r="M21" s="64"/>
      <c r="N21" s="14">
        <f>I21/H21</f>
        <v>257.22222222222223</v>
      </c>
      <c r="O21" s="38">
        <v>9</v>
      </c>
      <c r="P21" s="14">
        <v>3915</v>
      </c>
      <c r="Q21" s="14"/>
      <c r="R21" s="14">
        <v>742</v>
      </c>
      <c r="S21" s="14"/>
      <c r="T21" s="64"/>
      <c r="U21" s="74"/>
      <c r="V21" s="14">
        <f>P21/O21</f>
        <v>435</v>
      </c>
      <c r="W21" s="74">
        <f>SUM(U21,P21)</f>
        <v>3915</v>
      </c>
      <c r="X21" s="74"/>
      <c r="Y21" s="75">
        <f>SUM(X21,R21)</f>
        <v>742</v>
      </c>
    </row>
    <row r="22" spans="1:25" ht="12.75">
      <c r="A22" s="72">
        <v>9</v>
      </c>
      <c r="B22" s="72">
        <v>8</v>
      </c>
      <c r="C22" s="4" t="s">
        <v>63</v>
      </c>
      <c r="D22" s="4" t="s">
        <v>63</v>
      </c>
      <c r="E22" s="15" t="s">
        <v>46</v>
      </c>
      <c r="F22" s="15" t="s">
        <v>36</v>
      </c>
      <c r="G22" s="37">
        <v>7</v>
      </c>
      <c r="H22" s="37">
        <v>10</v>
      </c>
      <c r="I22" s="24">
        <v>2042</v>
      </c>
      <c r="J22" s="24">
        <v>4168</v>
      </c>
      <c r="K22" s="98">
        <v>367</v>
      </c>
      <c r="L22" s="98">
        <v>747</v>
      </c>
      <c r="M22" s="64">
        <f>(I22/J22*100)-100</f>
        <v>-51.00767754318618</v>
      </c>
      <c r="N22" s="14">
        <f>I22/H22</f>
        <v>204.2</v>
      </c>
      <c r="O22" s="37">
        <v>10</v>
      </c>
      <c r="P22" s="22">
        <v>3356</v>
      </c>
      <c r="Q22" s="22">
        <v>5847</v>
      </c>
      <c r="R22" s="22">
        <v>662</v>
      </c>
      <c r="S22" s="22">
        <v>1125</v>
      </c>
      <c r="T22" s="64">
        <f>(P22/Q22*100)-100</f>
        <v>-42.60304429622028</v>
      </c>
      <c r="U22" s="74">
        <v>86131</v>
      </c>
      <c r="V22" s="14">
        <f>P22/O22</f>
        <v>335.6</v>
      </c>
      <c r="W22" s="74">
        <f>SUM(U22,P22)</f>
        <v>89487</v>
      </c>
      <c r="X22" s="74">
        <v>17298</v>
      </c>
      <c r="Y22" s="75">
        <f>SUM(X22,R22)</f>
        <v>17960</v>
      </c>
    </row>
    <row r="23" spans="1:25" ht="12.75">
      <c r="A23" s="72">
        <v>10</v>
      </c>
      <c r="B23" s="72" t="s">
        <v>55</v>
      </c>
      <c r="C23" s="4" t="s">
        <v>86</v>
      </c>
      <c r="D23" s="4" t="s">
        <v>85</v>
      </c>
      <c r="E23" s="15" t="s">
        <v>46</v>
      </c>
      <c r="F23" s="15" t="s">
        <v>48</v>
      </c>
      <c r="G23" s="37">
        <v>1</v>
      </c>
      <c r="H23" s="37">
        <v>9</v>
      </c>
      <c r="I23" s="24">
        <v>1428</v>
      </c>
      <c r="J23" s="24"/>
      <c r="K23" s="24">
        <v>239</v>
      </c>
      <c r="L23" s="24"/>
      <c r="M23" s="64"/>
      <c r="N23" s="14">
        <f>I23/H23</f>
        <v>158.66666666666666</v>
      </c>
      <c r="O23" s="73">
        <v>9</v>
      </c>
      <c r="P23" s="14">
        <v>2315</v>
      </c>
      <c r="Q23" s="14"/>
      <c r="R23" s="14">
        <v>438</v>
      </c>
      <c r="S23" s="14"/>
      <c r="T23" s="64"/>
      <c r="U23" s="24"/>
      <c r="V23" s="14">
        <f>P23/O23</f>
        <v>257.22222222222223</v>
      </c>
      <c r="W23" s="74">
        <f>SUM(U23,P23)</f>
        <v>2315</v>
      </c>
      <c r="X23" s="76"/>
      <c r="Y23" s="75">
        <f>SUM(X23,R23)</f>
        <v>438</v>
      </c>
    </row>
    <row r="24" spans="1:25" ht="12.75">
      <c r="A24" s="72">
        <v>11</v>
      </c>
      <c r="B24" s="72">
        <v>9</v>
      </c>
      <c r="C24" s="4" t="s">
        <v>56</v>
      </c>
      <c r="D24" s="4" t="s">
        <v>57</v>
      </c>
      <c r="E24" s="15" t="s">
        <v>46</v>
      </c>
      <c r="F24" s="15" t="s">
        <v>54</v>
      </c>
      <c r="G24" s="37">
        <v>6</v>
      </c>
      <c r="H24" s="37">
        <v>9</v>
      </c>
      <c r="I24" s="98">
        <v>1709</v>
      </c>
      <c r="J24" s="98">
        <v>3615</v>
      </c>
      <c r="K24" s="95">
        <v>270</v>
      </c>
      <c r="L24" s="95">
        <v>602</v>
      </c>
      <c r="M24" s="64">
        <f>(I24/J24*100)-100</f>
        <v>-52.724757952973725</v>
      </c>
      <c r="N24" s="14">
        <f>I24/H24</f>
        <v>189.88888888888889</v>
      </c>
      <c r="O24" s="73">
        <v>9</v>
      </c>
      <c r="P24" s="14">
        <v>2286</v>
      </c>
      <c r="Q24" s="14">
        <v>4840</v>
      </c>
      <c r="R24" s="14">
        <v>373</v>
      </c>
      <c r="S24" s="14">
        <v>849</v>
      </c>
      <c r="T24" s="64">
        <f>(P24/Q24*100)-100</f>
        <v>-52.768595041322314</v>
      </c>
      <c r="U24" s="74">
        <v>56278</v>
      </c>
      <c r="V24" s="14">
        <f>P24/O24</f>
        <v>254</v>
      </c>
      <c r="W24" s="74">
        <f>SUM(U24,P24)</f>
        <v>58564</v>
      </c>
      <c r="X24" s="76">
        <v>10674</v>
      </c>
      <c r="Y24" s="75">
        <f>SUM(X24,R24)</f>
        <v>11047</v>
      </c>
    </row>
    <row r="25" spans="1:25" ht="12.75" customHeight="1">
      <c r="A25" s="72">
        <v>12</v>
      </c>
      <c r="B25" s="72">
        <v>6</v>
      </c>
      <c r="C25" s="4" t="s">
        <v>72</v>
      </c>
      <c r="D25" s="4" t="s">
        <v>72</v>
      </c>
      <c r="E25" s="15" t="s">
        <v>46</v>
      </c>
      <c r="F25" s="15" t="s">
        <v>42</v>
      </c>
      <c r="G25" s="37">
        <v>3</v>
      </c>
      <c r="H25" s="37">
        <v>10</v>
      </c>
      <c r="I25" s="24">
        <v>1726</v>
      </c>
      <c r="J25" s="24">
        <v>6571</v>
      </c>
      <c r="K25" s="24">
        <v>327</v>
      </c>
      <c r="L25" s="24">
        <v>1265</v>
      </c>
      <c r="M25" s="64">
        <f>(I25/J25*100)-100</f>
        <v>-73.733069548014</v>
      </c>
      <c r="N25" s="14">
        <f>I25/H25</f>
        <v>172.6</v>
      </c>
      <c r="O25" s="38">
        <v>10</v>
      </c>
      <c r="P25" s="14">
        <v>2096</v>
      </c>
      <c r="Q25" s="14">
        <v>7368</v>
      </c>
      <c r="R25" s="24">
        <v>407</v>
      </c>
      <c r="S25" s="24">
        <v>1433</v>
      </c>
      <c r="T25" s="64">
        <f>(P25/Q25*100)-100</f>
        <v>-71.55266015200868</v>
      </c>
      <c r="U25" s="76">
        <v>14063</v>
      </c>
      <c r="V25" s="14">
        <f>P25/O25</f>
        <v>209.6</v>
      </c>
      <c r="W25" s="74">
        <f>SUM(U25,P25)</f>
        <v>16159</v>
      </c>
      <c r="X25" s="74">
        <v>2827</v>
      </c>
      <c r="Y25" s="75">
        <f>SUM(X25,R25)</f>
        <v>3234</v>
      </c>
    </row>
    <row r="26" spans="1:25" ht="12.75" customHeight="1">
      <c r="A26" s="72">
        <v>13</v>
      </c>
      <c r="B26" s="72">
        <v>13</v>
      </c>
      <c r="C26" s="4" t="s">
        <v>60</v>
      </c>
      <c r="D26" s="4" t="s">
        <v>89</v>
      </c>
      <c r="E26" s="15" t="s">
        <v>46</v>
      </c>
      <c r="F26" s="15" t="s">
        <v>47</v>
      </c>
      <c r="G26" s="37">
        <v>5</v>
      </c>
      <c r="H26" s="37">
        <v>9</v>
      </c>
      <c r="I26" s="14">
        <v>971</v>
      </c>
      <c r="J26" s="14">
        <v>1851</v>
      </c>
      <c r="K26" s="14">
        <v>188</v>
      </c>
      <c r="L26" s="14">
        <v>343</v>
      </c>
      <c r="M26" s="64">
        <f>(I26/J26*100)-100</f>
        <v>-47.54186925985954</v>
      </c>
      <c r="N26" s="14">
        <f>I26/H26</f>
        <v>107.88888888888889</v>
      </c>
      <c r="O26" s="73">
        <v>9</v>
      </c>
      <c r="P26" s="14">
        <v>2014</v>
      </c>
      <c r="Q26" s="14">
        <v>2600</v>
      </c>
      <c r="R26" s="14">
        <v>473</v>
      </c>
      <c r="S26" s="14">
        <v>507</v>
      </c>
      <c r="T26" s="64">
        <f>(P26/Q26*100)-100</f>
        <v>-22.538461538461547</v>
      </c>
      <c r="U26" s="76">
        <v>17675</v>
      </c>
      <c r="V26" s="14">
        <f>P26/O26</f>
        <v>223.77777777777777</v>
      </c>
      <c r="W26" s="74">
        <f>SUM(U26,P26)</f>
        <v>19689</v>
      </c>
      <c r="X26" s="74">
        <v>3455</v>
      </c>
      <c r="Y26" s="75">
        <f>SUM(X26,R26)</f>
        <v>3928</v>
      </c>
    </row>
    <row r="27" spans="1:25" ht="12.75">
      <c r="A27" s="72">
        <v>14</v>
      </c>
      <c r="B27" s="72">
        <v>14</v>
      </c>
      <c r="C27" s="4" t="s">
        <v>62</v>
      </c>
      <c r="D27" s="4" t="s">
        <v>61</v>
      </c>
      <c r="E27" s="15" t="s">
        <v>46</v>
      </c>
      <c r="F27" s="15" t="s">
        <v>42</v>
      </c>
      <c r="G27" s="37">
        <v>5</v>
      </c>
      <c r="H27" s="37">
        <v>6</v>
      </c>
      <c r="I27" s="24">
        <v>1357</v>
      </c>
      <c r="J27" s="24">
        <v>1819</v>
      </c>
      <c r="K27" s="14">
        <v>239</v>
      </c>
      <c r="L27" s="14">
        <v>312</v>
      </c>
      <c r="M27" s="64">
        <f>(I27/J27*100)-100</f>
        <v>-25.39857064321056</v>
      </c>
      <c r="N27" s="14">
        <f>I27/H27</f>
        <v>226.16666666666666</v>
      </c>
      <c r="O27" s="38">
        <v>6</v>
      </c>
      <c r="P27" s="14">
        <v>1781</v>
      </c>
      <c r="Q27" s="14">
        <v>2300</v>
      </c>
      <c r="R27" s="14">
        <v>330</v>
      </c>
      <c r="S27" s="14">
        <v>413</v>
      </c>
      <c r="T27" s="64">
        <f>(P27/Q27*100)-100</f>
        <v>-22.565217391304344</v>
      </c>
      <c r="U27" s="74">
        <v>22745</v>
      </c>
      <c r="V27" s="14">
        <f>P27/O27</f>
        <v>296.8333333333333</v>
      </c>
      <c r="W27" s="74">
        <f>SUM(U27,P27)</f>
        <v>24526</v>
      </c>
      <c r="X27" s="76">
        <v>4258</v>
      </c>
      <c r="Y27" s="75">
        <f>SUM(X27,R27)</f>
        <v>4588</v>
      </c>
    </row>
    <row r="28" spans="1:25" ht="12.75">
      <c r="A28" s="72">
        <v>15</v>
      </c>
      <c r="B28" s="72">
        <v>12</v>
      </c>
      <c r="C28" s="4" t="s">
        <v>68</v>
      </c>
      <c r="D28" s="4" t="s">
        <v>69</v>
      </c>
      <c r="E28" s="15" t="s">
        <v>46</v>
      </c>
      <c r="F28" s="15" t="s">
        <v>54</v>
      </c>
      <c r="G28" s="37">
        <v>3</v>
      </c>
      <c r="H28" s="37">
        <v>8</v>
      </c>
      <c r="I28" s="24">
        <v>1076</v>
      </c>
      <c r="J28" s="24">
        <v>2127</v>
      </c>
      <c r="K28" s="14">
        <v>173</v>
      </c>
      <c r="L28" s="14">
        <v>339</v>
      </c>
      <c r="M28" s="64">
        <f>(I28/J28*100)-100</f>
        <v>-49.412317818523746</v>
      </c>
      <c r="N28" s="14">
        <f>I28/H28</f>
        <v>134.5</v>
      </c>
      <c r="O28" s="38">
        <v>8</v>
      </c>
      <c r="P28" s="14">
        <v>1596</v>
      </c>
      <c r="Q28" s="14">
        <v>2462</v>
      </c>
      <c r="R28" s="14">
        <v>278</v>
      </c>
      <c r="S28" s="14">
        <v>410</v>
      </c>
      <c r="T28" s="64">
        <f>(P28/Q28*100)-100</f>
        <v>-35.17465475223396</v>
      </c>
      <c r="U28" s="74">
        <v>7205</v>
      </c>
      <c r="V28" s="14">
        <f>P28/O28</f>
        <v>199.5</v>
      </c>
      <c r="W28" s="74">
        <f>SUM(U28,P28)</f>
        <v>8801</v>
      </c>
      <c r="X28" s="74">
        <v>1249</v>
      </c>
      <c r="Y28" s="75">
        <f>SUM(X28,R28)</f>
        <v>1527</v>
      </c>
    </row>
    <row r="29" spans="1:25" ht="12.75">
      <c r="A29" s="72">
        <v>16</v>
      </c>
      <c r="B29" s="72">
        <v>11</v>
      </c>
      <c r="C29" s="4" t="s">
        <v>74</v>
      </c>
      <c r="D29" s="4" t="s">
        <v>75</v>
      </c>
      <c r="E29" s="15" t="s">
        <v>46</v>
      </c>
      <c r="F29" s="15" t="s">
        <v>48</v>
      </c>
      <c r="G29" s="37">
        <v>2</v>
      </c>
      <c r="H29" s="37">
        <v>10</v>
      </c>
      <c r="I29" s="24">
        <v>1042</v>
      </c>
      <c r="J29" s="24">
        <v>2736</v>
      </c>
      <c r="K29" s="95">
        <v>198</v>
      </c>
      <c r="L29" s="95">
        <v>572</v>
      </c>
      <c r="M29" s="64">
        <f>(I29/J29*100)-100</f>
        <v>-61.91520467836257</v>
      </c>
      <c r="N29" s="14">
        <f>I29/H29</f>
        <v>104.2</v>
      </c>
      <c r="O29" s="73">
        <v>10</v>
      </c>
      <c r="P29" s="22">
        <v>1285</v>
      </c>
      <c r="Q29" s="22">
        <v>3174</v>
      </c>
      <c r="R29" s="22">
        <v>247</v>
      </c>
      <c r="S29" s="22">
        <v>668</v>
      </c>
      <c r="T29" s="64">
        <f>(P29/Q29*100)-100</f>
        <v>-59.51480781348456</v>
      </c>
      <c r="U29" s="90">
        <v>3174</v>
      </c>
      <c r="V29" s="14">
        <f>P29/O29</f>
        <v>128.5</v>
      </c>
      <c r="W29" s="74">
        <f>SUM(U29,P29)</f>
        <v>4459</v>
      </c>
      <c r="X29" s="74">
        <v>668</v>
      </c>
      <c r="Y29" s="75">
        <f>SUM(X29,R29)</f>
        <v>915</v>
      </c>
    </row>
    <row r="30" spans="1:25" ht="12.75">
      <c r="A30" s="72">
        <v>17</v>
      </c>
      <c r="B30" s="72">
        <v>15</v>
      </c>
      <c r="C30" s="89" t="s">
        <v>51</v>
      </c>
      <c r="D30" s="89" t="s">
        <v>52</v>
      </c>
      <c r="E30" s="15" t="s">
        <v>49</v>
      </c>
      <c r="F30" s="15" t="s">
        <v>50</v>
      </c>
      <c r="G30" s="37">
        <v>19</v>
      </c>
      <c r="H30" s="37">
        <v>22</v>
      </c>
      <c r="I30" s="24">
        <v>766</v>
      </c>
      <c r="J30" s="24">
        <v>1697</v>
      </c>
      <c r="K30" s="14">
        <v>140</v>
      </c>
      <c r="L30" s="14">
        <v>322</v>
      </c>
      <c r="M30" s="64">
        <f>(I30/J30*100)-100</f>
        <v>-54.86152032999411</v>
      </c>
      <c r="N30" s="14">
        <f>I30/H30</f>
        <v>34.81818181818182</v>
      </c>
      <c r="O30" s="73">
        <v>22</v>
      </c>
      <c r="P30" s="14">
        <v>1017</v>
      </c>
      <c r="Q30" s="14">
        <v>1871</v>
      </c>
      <c r="R30" s="14">
        <v>189</v>
      </c>
      <c r="S30" s="14">
        <v>360</v>
      </c>
      <c r="T30" s="64">
        <f>(P30/Q30*100)-100</f>
        <v>-45.64404061998931</v>
      </c>
      <c r="U30" s="74">
        <v>325807</v>
      </c>
      <c r="V30" s="14">
        <f>P30/O30</f>
        <v>46.22727272727273</v>
      </c>
      <c r="W30" s="74">
        <f>SUM(U30,P30)</f>
        <v>326824</v>
      </c>
      <c r="X30" s="74">
        <v>65291</v>
      </c>
      <c r="Y30" s="75">
        <f>SUM(X30,R30)</f>
        <v>65480</v>
      </c>
    </row>
    <row r="31" spans="1:25" ht="12.75">
      <c r="A31" s="72">
        <v>18</v>
      </c>
      <c r="B31" s="72">
        <v>18</v>
      </c>
      <c r="C31" s="96" t="s">
        <v>64</v>
      </c>
      <c r="D31" s="4" t="s">
        <v>65</v>
      </c>
      <c r="E31" s="15" t="s">
        <v>46</v>
      </c>
      <c r="F31" s="15" t="s">
        <v>36</v>
      </c>
      <c r="G31" s="37">
        <v>4</v>
      </c>
      <c r="H31" s="37">
        <v>9</v>
      </c>
      <c r="I31" s="24">
        <v>344</v>
      </c>
      <c r="J31" s="24">
        <v>716</v>
      </c>
      <c r="K31" s="24">
        <v>61</v>
      </c>
      <c r="L31" s="24">
        <v>121</v>
      </c>
      <c r="M31" s="64">
        <f>(I31/J31*100)-100</f>
        <v>-51.95530726256983</v>
      </c>
      <c r="N31" s="14">
        <f>I31/H31</f>
        <v>38.22222222222222</v>
      </c>
      <c r="O31" s="37">
        <v>9</v>
      </c>
      <c r="P31" s="14">
        <v>380</v>
      </c>
      <c r="Q31" s="14">
        <v>948</v>
      </c>
      <c r="R31" s="14">
        <v>68</v>
      </c>
      <c r="S31" s="14">
        <v>163</v>
      </c>
      <c r="T31" s="64">
        <f>(P31/Q31*100)-100</f>
        <v>-59.91561181434599</v>
      </c>
      <c r="U31" s="90">
        <v>4685</v>
      </c>
      <c r="V31" s="14">
        <f>P31/O31</f>
        <v>42.22222222222222</v>
      </c>
      <c r="W31" s="74">
        <f>SUM(U31,P31)</f>
        <v>5065</v>
      </c>
      <c r="X31" s="74">
        <v>882</v>
      </c>
      <c r="Y31" s="75">
        <f>SUM(X31,R31)</f>
        <v>950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73"/>
      <c r="P32" s="14"/>
      <c r="Q32" s="14"/>
      <c r="R32" s="14"/>
      <c r="S32" s="14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94"/>
      <c r="L33" s="94"/>
      <c r="M33" s="64"/>
      <c r="N33" s="14"/>
      <c r="O33" s="73"/>
      <c r="P33" s="93"/>
      <c r="Q33" s="93"/>
      <c r="R33" s="93"/>
      <c r="S33" s="93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206</v>
      </c>
      <c r="I34" s="31">
        <f>SUM(I14:I33)</f>
        <v>121246</v>
      </c>
      <c r="J34" s="31">
        <f>SUM(J14:J33)</f>
        <v>109250</v>
      </c>
      <c r="K34" s="31">
        <f>SUM(K14:K33)</f>
        <v>21305</v>
      </c>
      <c r="L34" s="31">
        <f>SUM(L14:L33)</f>
        <v>19210</v>
      </c>
      <c r="M34" s="68">
        <f>(I34/J34*100)-100</f>
        <v>10.98032036613273</v>
      </c>
      <c r="N34" s="32">
        <f>I34/H34</f>
        <v>588.5728155339806</v>
      </c>
      <c r="O34" s="34">
        <f>SUM(O14:O33)</f>
        <v>206</v>
      </c>
      <c r="P34" s="31">
        <f>SUM(P14:P33)</f>
        <v>162624</v>
      </c>
      <c r="Q34" s="31">
        <v>348995</v>
      </c>
      <c r="R34" s="31">
        <f>SUM(R14:R33)</f>
        <v>30221</v>
      </c>
      <c r="S34" s="31">
        <v>70166</v>
      </c>
      <c r="T34" s="68">
        <f>(P34/Q34*100)-100</f>
        <v>-53.40219773922262</v>
      </c>
      <c r="U34" s="31">
        <f>SUM(U14:U33)</f>
        <v>802872</v>
      </c>
      <c r="V34" s="86">
        <f>P34/O34</f>
        <v>789.4368932038835</v>
      </c>
      <c r="W34" s="88">
        <f>SUM(U34,P34)</f>
        <v>965496</v>
      </c>
      <c r="X34" s="87">
        <f>SUM(X14:X33)</f>
        <v>156079</v>
      </c>
      <c r="Y34" s="35">
        <f>SUM(Y14:Y33)</f>
        <v>186300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11 - Apr</v>
      </c>
      <c r="L4" s="20"/>
      <c r="M4" s="62" t="str">
        <f>'WEEKLY COMPETITIVE REPORT'!M4</f>
        <v>13 - Apr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0.7234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10 - Apr</v>
      </c>
      <c r="L5" s="7"/>
      <c r="M5" s="63" t="str">
        <f>'WEEKLY COMPETITIVE REPORT'!M5</f>
        <v>16 - Apr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41746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RIO 2</v>
      </c>
      <c r="D14" s="4" t="str">
        <f>'WEEKLY COMPETITIVE REPORT'!D14</f>
        <v>RIO 2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23</v>
      </c>
      <c r="I14" s="14">
        <f>'WEEKLY COMPETITIVE REPORT'!I14/Y4</f>
        <v>76111.4183024606</v>
      </c>
      <c r="J14" s="14">
        <f>'WEEKLY COMPETITIVE REPORT'!J14/Y4</f>
        <v>0</v>
      </c>
      <c r="K14" s="22">
        <f>'WEEKLY COMPETITIVE REPORT'!K14</f>
        <v>9885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3309.1921001069827</v>
      </c>
      <c r="O14" s="37">
        <f>'WEEKLY COMPETITIVE REPORT'!O14</f>
        <v>23</v>
      </c>
      <c r="P14" s="14">
        <f>'WEEKLY COMPETITIVE REPORT'!P14/Y4</f>
        <v>97030.6884158142</v>
      </c>
      <c r="Q14" s="14">
        <f>'WEEKLY COMPETITIVE REPORT'!Q14/Y4</f>
        <v>0</v>
      </c>
      <c r="R14" s="22">
        <f>'WEEKLY COMPETITIVE REPORT'!R14</f>
        <v>13168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0</v>
      </c>
      <c r="V14" s="14">
        <f aca="true" t="shared" si="1" ref="V14:V20">P14/O14</f>
        <v>4218.72558329627</v>
      </c>
      <c r="W14" s="25">
        <f aca="true" t="shared" si="2" ref="W14:W20">P14+U14</f>
        <v>97030.6884158142</v>
      </c>
      <c r="X14" s="22">
        <f>'WEEKLY COMPETITIVE REPORT'!X14</f>
        <v>0</v>
      </c>
      <c r="Y14" s="56">
        <f>'WEEKLY COMPETITIVE REPORT'!Y14</f>
        <v>13168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NOAH</v>
      </c>
      <c r="D15" s="4" t="str">
        <f>'WEEKLY COMPETITIVE REPORT'!D15</f>
        <v>NOE</v>
      </c>
      <c r="E15" s="4" t="str">
        <f>'WEEKLY COMPETITIVE REPORT'!E15</f>
        <v>PAR</v>
      </c>
      <c r="F15" s="4" t="str">
        <f>'WEEKLY COMPETITIVE REPORT'!F15</f>
        <v>Karantanija</v>
      </c>
      <c r="G15" s="37">
        <f>'WEEKLY COMPETITIVE REPORT'!G15</f>
        <v>2</v>
      </c>
      <c r="H15" s="37">
        <f>'WEEKLY COMPETITIVE REPORT'!H15</f>
        <v>10</v>
      </c>
      <c r="I15" s="14">
        <f>'WEEKLY COMPETITIVE REPORT'!I15/Y4</f>
        <v>30700.857063865078</v>
      </c>
      <c r="J15" s="14">
        <f>'WEEKLY COMPETITIVE REPORT'!J15/Y4</f>
        <v>46310.47829693116</v>
      </c>
      <c r="K15" s="22">
        <f>'WEEKLY COMPETITIVE REPORT'!K15</f>
        <v>3704</v>
      </c>
      <c r="L15" s="22">
        <f>'WEEKLY COMPETITIVE REPORT'!L15</f>
        <v>5640</v>
      </c>
      <c r="M15" s="64">
        <f>'WEEKLY COMPETITIVE REPORT'!M15</f>
        <v>-33.70645652368586</v>
      </c>
      <c r="N15" s="14">
        <f t="shared" si="0"/>
        <v>3070.085706386508</v>
      </c>
      <c r="O15" s="37">
        <f>'WEEKLY COMPETITIVE REPORT'!O15</f>
        <v>10</v>
      </c>
      <c r="P15" s="14">
        <f>'WEEKLY COMPETITIVE REPORT'!P15/Y4</f>
        <v>41815.040088471105</v>
      </c>
      <c r="Q15" s="14">
        <f>'WEEKLY COMPETITIVE REPORT'!Q15/Y4</f>
        <v>62197.954105612385</v>
      </c>
      <c r="R15" s="22">
        <f>'WEEKLY COMPETITIVE REPORT'!R15</f>
        <v>5391</v>
      </c>
      <c r="S15" s="22">
        <f>'WEEKLY COMPETITIVE REPORT'!S15</f>
        <v>8038</v>
      </c>
      <c r="T15" s="64">
        <f>'WEEKLY COMPETITIVE REPORT'!T15</f>
        <v>-32.77103613815176</v>
      </c>
      <c r="U15" s="14">
        <f>'WEEKLY COMPETITIVE REPORT'!U15/Y4</f>
        <v>64545.203207077684</v>
      </c>
      <c r="V15" s="14">
        <f t="shared" si="1"/>
        <v>4181.5040088471105</v>
      </c>
      <c r="W15" s="25">
        <f t="shared" si="2"/>
        <v>106360.24329554879</v>
      </c>
      <c r="X15" s="22">
        <f>'WEEKLY COMPETITIVE REPORT'!X15</f>
        <v>8921</v>
      </c>
      <c r="Y15" s="56">
        <f>'WEEKLY COMPETITIVE REPORT'!Y15</f>
        <v>14312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CAPTAIN AMERICA: WINTER SOLDIER</v>
      </c>
      <c r="D16" s="4" t="str">
        <f>'WEEKLY COMPETITIVE REPORT'!D16</f>
        <v>STOTNIK AMERIKA: ZIMSKI VOJAK</v>
      </c>
      <c r="E16" s="4" t="str">
        <f>'WEEKLY COMPETITIVE REPORT'!E16</f>
        <v>BVI</v>
      </c>
      <c r="F16" s="4" t="str">
        <f>'WEEKLY COMPETITIVE REPORT'!F16</f>
        <v>CENEX</v>
      </c>
      <c r="G16" s="37">
        <f>'WEEKLY COMPETITIVE REPORT'!G16</f>
        <v>2</v>
      </c>
      <c r="H16" s="37">
        <f>'WEEKLY COMPETITIVE REPORT'!H16</f>
        <v>16</v>
      </c>
      <c r="I16" s="14">
        <f>'WEEKLY COMPETITIVE REPORT'!I16/Y4</f>
        <v>13335.63726845452</v>
      </c>
      <c r="J16" s="14">
        <f>'WEEKLY COMPETITIVE REPORT'!J16/Y4</f>
        <v>23912.0818357755</v>
      </c>
      <c r="K16" s="22">
        <f>'WEEKLY COMPETITIVE REPORT'!K16</f>
        <v>1684</v>
      </c>
      <c r="L16" s="22">
        <f>'WEEKLY COMPETITIVE REPORT'!L16</f>
        <v>2965</v>
      </c>
      <c r="M16" s="64">
        <f>'WEEKLY COMPETITIVE REPORT'!M16</f>
        <v>-44.23054688403284</v>
      </c>
      <c r="N16" s="14">
        <f t="shared" si="0"/>
        <v>833.4773292784075</v>
      </c>
      <c r="O16" s="37">
        <f>'WEEKLY COMPETITIVE REPORT'!O16</f>
        <v>16</v>
      </c>
      <c r="P16" s="14">
        <f>'WEEKLY COMPETITIVE REPORT'!P16/Y4</f>
        <v>18129.665468620402</v>
      </c>
      <c r="Q16" s="14">
        <f>'WEEKLY COMPETITIVE REPORT'!Q16/Y4</f>
        <v>32528.338401990597</v>
      </c>
      <c r="R16" s="22">
        <f>'WEEKLY COMPETITIVE REPORT'!R16</f>
        <v>2385</v>
      </c>
      <c r="S16" s="22">
        <f>'WEEKLY COMPETITIVE REPORT'!S16</f>
        <v>4316</v>
      </c>
      <c r="T16" s="64">
        <f>'WEEKLY COMPETITIVE REPORT'!T16</f>
        <v>-44.265012111682466</v>
      </c>
      <c r="U16" s="14">
        <f>'WEEKLY COMPETITIVE REPORT'!U16/Y4</f>
        <v>32528.338401990597</v>
      </c>
      <c r="V16" s="14">
        <f t="shared" si="1"/>
        <v>1133.1040917887751</v>
      </c>
      <c r="W16" s="25">
        <f t="shared" si="2"/>
        <v>50658.003870611</v>
      </c>
      <c r="X16" s="22">
        <f>'WEEKLY COMPETITIVE REPORT'!X16</f>
        <v>4316</v>
      </c>
      <c r="Y16" s="56">
        <f>'WEEKLY COMPETITIVE REPORT'!Y16</f>
        <v>6701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NEED FOR SPEED</v>
      </c>
      <c r="D17" s="4" t="str">
        <f>'WEEKLY COMPETITIVE REPORT'!D17</f>
        <v>NEED FOR SPEED: ŽELJA PO HITROSTI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4</v>
      </c>
      <c r="H17" s="37">
        <f>'WEEKLY COMPETITIVE REPORT'!H17</f>
        <v>10</v>
      </c>
      <c r="I17" s="14">
        <f>'WEEKLY COMPETITIVE REPORT'!I17/Y4</f>
        <v>10436.826098977052</v>
      </c>
      <c r="J17" s="14">
        <f>'WEEKLY COMPETITIVE REPORT'!J17/Y4</f>
        <v>15952.4467790987</v>
      </c>
      <c r="K17" s="22">
        <f>'WEEKLY COMPETITIVE REPORT'!K17</f>
        <v>1260</v>
      </c>
      <c r="L17" s="22">
        <f>'WEEKLY COMPETITIVE REPORT'!L17</f>
        <v>1923</v>
      </c>
      <c r="M17" s="64">
        <f>'WEEKLY COMPETITIVE REPORT'!M17</f>
        <v>-34.57538994800693</v>
      </c>
      <c r="N17" s="14">
        <f t="shared" si="0"/>
        <v>1043.682609897705</v>
      </c>
      <c r="O17" s="37">
        <f>'WEEKLY COMPETITIVE REPORT'!O17</f>
        <v>10</v>
      </c>
      <c r="P17" s="14">
        <f>'WEEKLY COMPETITIVE REPORT'!P17/Y4</f>
        <v>14004.70002764722</v>
      </c>
      <c r="Q17" s="14">
        <f>'WEEKLY COMPETITIVE REPORT'!Q17/Y4</f>
        <v>19811.99889411114</v>
      </c>
      <c r="R17" s="22">
        <f>'WEEKLY COMPETITIVE REPORT'!R17</f>
        <v>1836</v>
      </c>
      <c r="S17" s="22">
        <f>'WEEKLY COMPETITIVE REPORT'!S17</f>
        <v>2503</v>
      </c>
      <c r="T17" s="64">
        <f>'WEEKLY COMPETITIVE REPORT'!T17</f>
        <v>-29.312029025955894</v>
      </c>
      <c r="U17" s="14">
        <f>'WEEKLY COMPETITIVE REPORT'!U17/Y4</f>
        <v>103453.13795963505</v>
      </c>
      <c r="V17" s="14">
        <f t="shared" si="1"/>
        <v>1400.470002764722</v>
      </c>
      <c r="W17" s="25">
        <f t="shared" si="2"/>
        <v>117457.83798728227</v>
      </c>
      <c r="X17" s="22">
        <f>'WEEKLY COMPETITIVE REPORT'!X17</f>
        <v>13212</v>
      </c>
      <c r="Y17" s="56">
        <f>'WEEKLY COMPETITIVE REPORT'!Y17</f>
        <v>15048</v>
      </c>
    </row>
    <row r="18" spans="1:25" ht="13.5" customHeight="1">
      <c r="A18" s="50">
        <v>5</v>
      </c>
      <c r="B18" s="4">
        <f>'WEEKLY COMPETITIVE REPORT'!B18</f>
        <v>7</v>
      </c>
      <c r="C18" s="4" t="str">
        <f>'WEEKLY COMPETITIVE REPORT'!C18</f>
        <v>GRAND BUDAPEST HOTEL</v>
      </c>
      <c r="D18" s="4" t="str">
        <f>'WEEKLY COMPETITIVE REPORT'!D18</f>
        <v>GRAND BUDAPEST HOTEL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3</v>
      </c>
      <c r="H18" s="37">
        <f>'WEEKLY COMPETITIVE REPORT'!H18</f>
        <v>1</v>
      </c>
      <c r="I18" s="14">
        <f>'WEEKLY COMPETITIVE REPORT'!I18/Y4</f>
        <v>5772.739839646115</v>
      </c>
      <c r="J18" s="14">
        <f>'WEEKLY COMPETITIVE REPORT'!J18/Y4</f>
        <v>8587.226983688139</v>
      </c>
      <c r="K18" s="22">
        <f>'WEEKLY COMPETITIVE REPORT'!K18</f>
        <v>901</v>
      </c>
      <c r="L18" s="22">
        <f>'WEEKLY COMPETITIVE REPORT'!L18</f>
        <v>1365</v>
      </c>
      <c r="M18" s="64">
        <f>'WEEKLY COMPETITIVE REPORT'!M18</f>
        <v>-32.775273663876376</v>
      </c>
      <c r="N18" s="14">
        <f t="shared" si="0"/>
        <v>5772.739839646115</v>
      </c>
      <c r="O18" s="37">
        <f>'WEEKLY COMPETITIVE REPORT'!O18</f>
        <v>1</v>
      </c>
      <c r="P18" s="14">
        <f>'WEEKLY COMPETITIVE REPORT'!P18/Y4</f>
        <v>8992.25877799281</v>
      </c>
      <c r="Q18" s="14">
        <f>'WEEKLY COMPETITIVE REPORT'!Q18/Y4</f>
        <v>12757.810340060823</v>
      </c>
      <c r="R18" s="22">
        <f>'WEEKLY COMPETITIVE REPORT'!R18</f>
        <v>1430</v>
      </c>
      <c r="S18" s="22">
        <f>'WEEKLY COMPETITIVE REPORT'!S18</f>
        <v>2071</v>
      </c>
      <c r="T18" s="64">
        <f>'WEEKLY COMPETITIVE REPORT'!T18</f>
        <v>-29.5156571676238</v>
      </c>
      <c r="U18" s="14">
        <f>'WEEKLY COMPETITIVE REPORT'!U18/Y4</f>
        <v>30786.563450373236</v>
      </c>
      <c r="V18" s="14">
        <f t="shared" si="1"/>
        <v>8992.25877799281</v>
      </c>
      <c r="W18" s="25">
        <f t="shared" si="2"/>
        <v>39778.82222836604</v>
      </c>
      <c r="X18" s="22">
        <f>'WEEKLY COMPETITIVE REPORT'!X18</f>
        <v>4959</v>
      </c>
      <c r="Y18" s="56">
        <f>'WEEKLY COMPETITIVE REPORT'!Y18</f>
        <v>6389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DIVERGENT</v>
      </c>
      <c r="D19" s="4" t="str">
        <f>'WEEKLY COMPETITIVE REPORT'!D19</f>
        <v>RAZCEPLJENI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3</v>
      </c>
      <c r="H19" s="37">
        <f>'WEEKLY COMPETITIVE REPORT'!H19</f>
        <v>11</v>
      </c>
      <c r="I19" s="14">
        <f>'WEEKLY COMPETITIVE REPORT'!I19/Y4</f>
        <v>6036.770804534144</v>
      </c>
      <c r="J19" s="14">
        <f>'WEEKLY COMPETITIVE REPORT'!J19/Y4</f>
        <v>9369.64335084324</v>
      </c>
      <c r="K19" s="22">
        <f>'WEEKLY COMPETITIVE REPORT'!K19</f>
        <v>747</v>
      </c>
      <c r="L19" s="22">
        <f>'WEEKLY COMPETITIVE REPORT'!L19</f>
        <v>1132</v>
      </c>
      <c r="M19" s="64">
        <f>'WEEKLY COMPETITIVE REPORT'!M19</f>
        <v>-35.57096488639718</v>
      </c>
      <c r="N19" s="14">
        <f t="shared" si="0"/>
        <v>548.7973458667403</v>
      </c>
      <c r="O19" s="37">
        <f>'WEEKLY COMPETITIVE REPORT'!O19</f>
        <v>11</v>
      </c>
      <c r="P19" s="14">
        <f>'WEEKLY COMPETITIVE REPORT'!P19/Y4</f>
        <v>8663.25684268731</v>
      </c>
      <c r="Q19" s="14">
        <f>'WEEKLY COMPETITIVE REPORT'!Q19/Y4</f>
        <v>12998.341166712744</v>
      </c>
      <c r="R19" s="22">
        <f>'WEEKLY COMPETITIVE REPORT'!R19</f>
        <v>1128</v>
      </c>
      <c r="S19" s="22">
        <f>'WEEKLY COMPETITIVE REPORT'!S19</f>
        <v>1659</v>
      </c>
      <c r="T19" s="64">
        <f>'WEEKLY COMPETITIVE REPORT'!T19</f>
        <v>-33.35105817292353</v>
      </c>
      <c r="U19" s="14">
        <f>'WEEKLY COMPETITIVE REPORT'!U19/Y4</f>
        <v>32967.929223113075</v>
      </c>
      <c r="V19" s="14">
        <f t="shared" si="1"/>
        <v>787.5688038806645</v>
      </c>
      <c r="W19" s="25">
        <f t="shared" si="2"/>
        <v>41631.186065800386</v>
      </c>
      <c r="X19" s="22">
        <f>'WEEKLY COMPETITIVE REPORT'!X19</f>
        <v>4271</v>
      </c>
      <c r="Y19" s="56">
        <f>'WEEKLY COMPETITIVE REPORT'!Y19</f>
        <v>5399</v>
      </c>
    </row>
    <row r="20" spans="1:25" ht="12.75">
      <c r="A20" s="51">
        <v>7</v>
      </c>
      <c r="B20" s="4">
        <f>'WEEKLY COMPETITIVE REPORT'!B20</f>
        <v>4</v>
      </c>
      <c r="C20" s="4" t="str">
        <f>'WEEKLY COMPETITIVE REPORT'!C20</f>
        <v>MR. PEABODY AND SHERMAN</v>
      </c>
      <c r="D20" s="4" t="str">
        <f>'WEEKLY COMPETITIVE REPORT'!D20</f>
        <v>PUSTOLOVŠČINE GOSPODA PEABODYJA IN SHERMANA</v>
      </c>
      <c r="E20" s="4" t="str">
        <f>'WEEKLY COMPETITIVE REPORT'!E20</f>
        <v>FOX</v>
      </c>
      <c r="F20" s="4" t="str">
        <f>'WEEKLY COMPETITIVE REPORT'!F20</f>
        <v>Blitz</v>
      </c>
      <c r="G20" s="37">
        <f>'WEEKLY COMPETITIVE REPORT'!G20</f>
        <v>6</v>
      </c>
      <c r="H20" s="37">
        <f>'WEEKLY COMPETITIVE REPORT'!H20</f>
        <v>24</v>
      </c>
      <c r="I20" s="14">
        <f>'WEEKLY COMPETITIVE REPORT'!I20/Y4</f>
        <v>4785.73403372961</v>
      </c>
      <c r="J20" s="14">
        <f>'WEEKLY COMPETITIVE REPORT'!J20/Y4</f>
        <v>11917.33480785181</v>
      </c>
      <c r="K20" s="22">
        <f>'WEEKLY COMPETITIVE REPORT'!K20</f>
        <v>511</v>
      </c>
      <c r="L20" s="22">
        <f>'WEEKLY COMPETITIVE REPORT'!L20</f>
        <v>1562</v>
      </c>
      <c r="M20" s="64">
        <f>'WEEKLY COMPETITIVE REPORT'!M20</f>
        <v>-59.842245679155546</v>
      </c>
      <c r="N20" s="14">
        <f t="shared" si="0"/>
        <v>199.40558473873375</v>
      </c>
      <c r="O20" s="37">
        <f>'WEEKLY COMPETITIVE REPORT'!O20</f>
        <v>24</v>
      </c>
      <c r="P20" s="14">
        <f>'WEEKLY COMPETITIVE REPORT'!P20/Y4</f>
        <v>5700.857063865081</v>
      </c>
      <c r="Q20" s="14">
        <f>'WEEKLY COMPETITIVE REPORT'!Q20/Y4</f>
        <v>13386.784628144871</v>
      </c>
      <c r="R20" s="22">
        <f>'WEEKLY COMPETITIVE REPORT'!R20</f>
        <v>676</v>
      </c>
      <c r="S20" s="22">
        <f>'WEEKLY COMPETITIVE REPORT'!S20</f>
        <v>1780</v>
      </c>
      <c r="T20" s="64">
        <f>'WEEKLY COMPETITIVE REPORT'!T20</f>
        <v>-57.414291615035104</v>
      </c>
      <c r="U20" s="14">
        <f>'WEEKLY COMPETITIVE REPORT'!U20/Y4</f>
        <v>102195.18938346696</v>
      </c>
      <c r="V20" s="14">
        <f t="shared" si="1"/>
        <v>237.53571099437838</v>
      </c>
      <c r="W20" s="25">
        <f t="shared" si="2"/>
        <v>107896.04644733205</v>
      </c>
      <c r="X20" s="22">
        <f>'WEEKLY COMPETITIVE REPORT'!X20</f>
        <v>13798</v>
      </c>
      <c r="Y20" s="56">
        <f>'WEEKLY COMPETITIVE REPORT'!Y20</f>
        <v>14474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NYMPHOMANIAC - PART 2</v>
      </c>
      <c r="D21" s="4" t="str">
        <f>'WEEKLY COMPETITIVE REPORT'!D21</f>
        <v>NIMFOMANKA - 2. DEL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1</v>
      </c>
      <c r="H21" s="37">
        <f>'WEEKLY COMPETITIVE REPORT'!H21</f>
        <v>9</v>
      </c>
      <c r="I21" s="14">
        <f>'WEEKLY COMPETITIVE REPORT'!I21/Y4</f>
        <v>3200.165883328725</v>
      </c>
      <c r="J21" s="14">
        <f>'WEEKLY COMPETITIVE REPORT'!J21/Y4</f>
        <v>0</v>
      </c>
      <c r="K21" s="22">
        <f>'WEEKLY COMPETITIVE REPORT'!K21</f>
        <v>411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355.573987036525</v>
      </c>
      <c r="O21" s="37">
        <f>'WEEKLY COMPETITIVE REPORT'!O21</f>
        <v>9</v>
      </c>
      <c r="P21" s="14">
        <f>'WEEKLY COMPETITIVE REPORT'!P21/Y4</f>
        <v>5411.943599668233</v>
      </c>
      <c r="Q21" s="14">
        <f>'WEEKLY COMPETITIVE REPORT'!Q21/Y4</f>
        <v>0</v>
      </c>
      <c r="R21" s="22">
        <f>'WEEKLY COMPETITIVE REPORT'!R21</f>
        <v>742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0</v>
      </c>
      <c r="V21" s="14">
        <f aca="true" t="shared" si="4" ref="V21:V33">P21/O21</f>
        <v>601.3270666298037</v>
      </c>
      <c r="W21" s="25">
        <f aca="true" t="shared" si="5" ref="W21:W33">P21+U21</f>
        <v>5411.943599668233</v>
      </c>
      <c r="X21" s="22">
        <f>'WEEKLY COMPETITIVE REPORT'!X21</f>
        <v>0</v>
      </c>
      <c r="Y21" s="56">
        <f>'WEEKLY COMPETITIVE REPORT'!Y21</f>
        <v>742</v>
      </c>
    </row>
    <row r="22" spans="1:25" ht="12.75">
      <c r="A22" s="50">
        <v>9</v>
      </c>
      <c r="B22" s="4">
        <f>'WEEKLY COMPETITIVE REPORT'!B22</f>
        <v>8</v>
      </c>
      <c r="C22" s="4" t="str">
        <f>'WEEKLY COMPETITIVE REPORT'!C22</f>
        <v>PANIKA</v>
      </c>
      <c r="D22" s="4" t="str">
        <f>'WEEKLY COMPETITIVE REPORT'!D22</f>
        <v>PANIKA</v>
      </c>
      <c r="E22" s="4" t="str">
        <f>'WEEKLY COMPETITIVE REPORT'!E22</f>
        <v>IND</v>
      </c>
      <c r="F22" s="4" t="str">
        <f>'WEEKLY COMPETITIVE REPORT'!F22</f>
        <v>Karantanija</v>
      </c>
      <c r="G22" s="37">
        <f>'WEEKLY COMPETITIVE REPORT'!G22</f>
        <v>7</v>
      </c>
      <c r="H22" s="37">
        <f>'WEEKLY COMPETITIVE REPORT'!H22</f>
        <v>10</v>
      </c>
      <c r="I22" s="14">
        <f>'WEEKLY COMPETITIVE REPORT'!I22/Y4</f>
        <v>2822.7813104782967</v>
      </c>
      <c r="J22" s="14">
        <f>'WEEKLY COMPETITIVE REPORT'!J22/Y4</f>
        <v>5761.680951064418</v>
      </c>
      <c r="K22" s="22">
        <f>'WEEKLY COMPETITIVE REPORT'!K22</f>
        <v>367</v>
      </c>
      <c r="L22" s="22">
        <f>'WEEKLY COMPETITIVE REPORT'!L22</f>
        <v>747</v>
      </c>
      <c r="M22" s="64">
        <f>'WEEKLY COMPETITIVE REPORT'!M22</f>
        <v>-51.00767754318618</v>
      </c>
      <c r="N22" s="14">
        <f t="shared" si="3"/>
        <v>282.2781310478297</v>
      </c>
      <c r="O22" s="37">
        <f>'WEEKLY COMPETITIVE REPORT'!O22</f>
        <v>10</v>
      </c>
      <c r="P22" s="14">
        <f>'WEEKLY COMPETITIVE REPORT'!P22/Y4</f>
        <v>4639.203760022117</v>
      </c>
      <c r="Q22" s="14">
        <f>'WEEKLY COMPETITIVE REPORT'!Q22/Y4</f>
        <v>8082.665192148189</v>
      </c>
      <c r="R22" s="22">
        <f>'WEEKLY COMPETITIVE REPORT'!R22</f>
        <v>662</v>
      </c>
      <c r="S22" s="22">
        <f>'WEEKLY COMPETITIVE REPORT'!S22</f>
        <v>1125</v>
      </c>
      <c r="T22" s="64">
        <f>'WEEKLY COMPETITIVE REPORT'!T22</f>
        <v>-42.60304429622028</v>
      </c>
      <c r="U22" s="14">
        <f>'WEEKLY COMPETITIVE REPORT'!U22/Y4</f>
        <v>119064.14155377384</v>
      </c>
      <c r="V22" s="14">
        <f t="shared" si="4"/>
        <v>463.92037600221175</v>
      </c>
      <c r="W22" s="25">
        <f t="shared" si="5"/>
        <v>123703.34531379596</v>
      </c>
      <c r="X22" s="22">
        <f>'WEEKLY COMPETITIVE REPORT'!X22</f>
        <v>17298</v>
      </c>
      <c r="Y22" s="56">
        <f>'WEEKLY COMPETITIVE REPORT'!Y22</f>
        <v>17960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BLOOD TIES</v>
      </c>
      <c r="D23" s="4" t="str">
        <f>'WEEKLY COMPETITIVE REPORT'!D23</f>
        <v>KRVNE VEZI</v>
      </c>
      <c r="E23" s="4" t="str">
        <f>'WEEKLY COMPETITIVE REPORT'!E23</f>
        <v>IND</v>
      </c>
      <c r="F23" s="4" t="str">
        <f>'WEEKLY COMPETITIVE REPORT'!F23</f>
        <v>FIVIA</v>
      </c>
      <c r="G23" s="37">
        <f>'WEEKLY COMPETITIVE REPORT'!G23</f>
        <v>1</v>
      </c>
      <c r="H23" s="37">
        <f>'WEEKLY COMPETITIVE REPORT'!H23</f>
        <v>9</v>
      </c>
      <c r="I23" s="14">
        <f>'WEEKLY COMPETITIVE REPORT'!I23/Y4</f>
        <v>1974.0116118330106</v>
      </c>
      <c r="J23" s="14">
        <f>'WEEKLY COMPETITIVE REPORT'!J23/Y4</f>
        <v>0</v>
      </c>
      <c r="K23" s="22">
        <f>'WEEKLY COMPETITIVE REPORT'!K23</f>
        <v>239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219.3346235370012</v>
      </c>
      <c r="O23" s="37">
        <f>'WEEKLY COMPETITIVE REPORT'!O23</f>
        <v>9</v>
      </c>
      <c r="P23" s="14">
        <f>'WEEKLY COMPETITIVE REPORT'!P23/Y4</f>
        <v>3200.165883328725</v>
      </c>
      <c r="Q23" s="14">
        <f>'WEEKLY COMPETITIVE REPORT'!Q23/Y4</f>
        <v>0</v>
      </c>
      <c r="R23" s="22">
        <f>'WEEKLY COMPETITIVE REPORT'!R23</f>
        <v>438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0</v>
      </c>
      <c r="V23" s="14">
        <f t="shared" si="4"/>
        <v>355.573987036525</v>
      </c>
      <c r="W23" s="25">
        <f t="shared" si="5"/>
        <v>3200.165883328725</v>
      </c>
      <c r="X23" s="22">
        <f>'WEEKLY COMPETITIVE REPORT'!X23</f>
        <v>0</v>
      </c>
      <c r="Y23" s="56">
        <f>'WEEKLY COMPETITIVE REPORT'!Y23</f>
        <v>438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MONTEVIDEO, VIDIMO SE!</v>
      </c>
      <c r="D24" s="4" t="str">
        <f>'WEEKLY COMPETITIVE REPORT'!D24</f>
        <v>MONTEVIDEO, SE VIDIMO!</v>
      </c>
      <c r="E24" s="4" t="str">
        <f>'WEEKLY COMPETITIVE REPORT'!E24</f>
        <v>IND</v>
      </c>
      <c r="F24" s="4" t="str">
        <f>'WEEKLY COMPETITIVE REPORT'!F24</f>
        <v>CF</v>
      </c>
      <c r="G24" s="37">
        <f>'WEEKLY COMPETITIVE REPORT'!G24</f>
        <v>6</v>
      </c>
      <c r="H24" s="37">
        <f>'WEEKLY COMPETITIVE REPORT'!H24</f>
        <v>9</v>
      </c>
      <c r="I24" s="14">
        <f>'WEEKLY COMPETITIVE REPORT'!I24/Y4</f>
        <v>2362.455073265137</v>
      </c>
      <c r="J24" s="14">
        <f>'WEEKLY COMPETITIVE REPORT'!J24/Y4</f>
        <v>4997.2352778545755</v>
      </c>
      <c r="K24" s="22">
        <f>'WEEKLY COMPETITIVE REPORT'!K24</f>
        <v>270</v>
      </c>
      <c r="L24" s="22">
        <f>'WEEKLY COMPETITIVE REPORT'!L24</f>
        <v>602</v>
      </c>
      <c r="M24" s="64">
        <f>'WEEKLY COMPETITIVE REPORT'!M24</f>
        <v>-52.724757952973725</v>
      </c>
      <c r="N24" s="14">
        <f t="shared" si="3"/>
        <v>262.49500814057075</v>
      </c>
      <c r="O24" s="37">
        <f>'WEEKLY COMPETITIVE REPORT'!O24</f>
        <v>9</v>
      </c>
      <c r="P24" s="14">
        <f>'WEEKLY COMPETITIVE REPORT'!P24/Y4</f>
        <v>3160.077412220072</v>
      </c>
      <c r="Q24" s="14">
        <f>'WEEKLY COMPETITIVE REPORT'!Q24/Y4</f>
        <v>6690.627591927011</v>
      </c>
      <c r="R24" s="22">
        <f>'WEEKLY COMPETITIVE REPORT'!R24</f>
        <v>373</v>
      </c>
      <c r="S24" s="22">
        <f>'WEEKLY COMPETITIVE REPORT'!S24</f>
        <v>849</v>
      </c>
      <c r="T24" s="64">
        <f>'WEEKLY COMPETITIVE REPORT'!T24</f>
        <v>-52.768595041322314</v>
      </c>
      <c r="U24" s="14">
        <f>'WEEKLY COMPETITIVE REPORT'!U24/Y4</f>
        <v>77796.51645009677</v>
      </c>
      <c r="V24" s="14">
        <f t="shared" si="4"/>
        <v>351.11971246889686</v>
      </c>
      <c r="W24" s="25">
        <f t="shared" si="5"/>
        <v>80956.59386231683</v>
      </c>
      <c r="X24" s="22">
        <f>'WEEKLY COMPETITIVE REPORT'!X24</f>
        <v>10674</v>
      </c>
      <c r="Y24" s="56">
        <f>'WEEKLY COMPETITIVE REPORT'!Y24</f>
        <v>11047</v>
      </c>
    </row>
    <row r="25" spans="1:25" ht="12.75">
      <c r="A25" s="50">
        <v>12</v>
      </c>
      <c r="B25" s="4">
        <f>'WEEKLY COMPETITIVE REPORT'!B25</f>
        <v>6</v>
      </c>
      <c r="C25" s="4" t="str">
        <f>'WEEKLY COMPETITIVE REPORT'!C25</f>
        <v>TARZAN</v>
      </c>
      <c r="D25" s="4" t="str">
        <f>'WEEKLY COMPETITIVE REPORT'!D25</f>
        <v>TARZAN</v>
      </c>
      <c r="E25" s="4" t="str">
        <f>'WEEKLY COMPETITIVE REPORT'!E25</f>
        <v>IND</v>
      </c>
      <c r="F25" s="4" t="str">
        <f>'WEEKLY COMPETITIVE REPORT'!F25</f>
        <v>Blitz</v>
      </c>
      <c r="G25" s="37">
        <f>'WEEKLY COMPETITIVE REPORT'!G25</f>
        <v>3</v>
      </c>
      <c r="H25" s="37">
        <f>'WEEKLY COMPETITIVE REPORT'!H25</f>
        <v>10</v>
      </c>
      <c r="I25" s="14">
        <f>'WEEKLY COMPETITIVE REPORT'!I25/Y4</f>
        <v>2385.955211501244</v>
      </c>
      <c r="J25" s="14">
        <f>'WEEKLY COMPETITIVE REPORT'!J25/Y4</f>
        <v>9083.494608791816</v>
      </c>
      <c r="K25" s="22">
        <f>'WEEKLY COMPETITIVE REPORT'!K25</f>
        <v>327</v>
      </c>
      <c r="L25" s="22">
        <f>'WEEKLY COMPETITIVE REPORT'!L25</f>
        <v>1265</v>
      </c>
      <c r="M25" s="64">
        <f>'WEEKLY COMPETITIVE REPORT'!M25</f>
        <v>-73.733069548014</v>
      </c>
      <c r="N25" s="14">
        <f t="shared" si="3"/>
        <v>238.5955211501244</v>
      </c>
      <c r="O25" s="37">
        <f>'WEEKLY COMPETITIVE REPORT'!O25</f>
        <v>10</v>
      </c>
      <c r="P25" s="14">
        <f>'WEEKLY COMPETITIVE REPORT'!P25/Y4</f>
        <v>2897.4288084047553</v>
      </c>
      <c r="Q25" s="14">
        <f>'WEEKLY COMPETITIVE REPORT'!Q25/Y4</f>
        <v>10185.236383743433</v>
      </c>
      <c r="R25" s="22">
        <f>'WEEKLY COMPETITIVE REPORT'!R25</f>
        <v>407</v>
      </c>
      <c r="S25" s="22">
        <f>'WEEKLY COMPETITIVE REPORT'!S25</f>
        <v>1433</v>
      </c>
      <c r="T25" s="64">
        <f>'WEEKLY COMPETITIVE REPORT'!T25</f>
        <v>-71.55266015200868</v>
      </c>
      <c r="U25" s="14">
        <f>'WEEKLY COMPETITIVE REPORT'!U25/Y4</f>
        <v>19440.143765551562</v>
      </c>
      <c r="V25" s="14">
        <f t="shared" si="4"/>
        <v>289.74288084047555</v>
      </c>
      <c r="W25" s="25">
        <f t="shared" si="5"/>
        <v>22337.572573956317</v>
      </c>
      <c r="X25" s="22">
        <f>'WEEKLY COMPETITIVE REPORT'!X25</f>
        <v>2827</v>
      </c>
      <c r="Y25" s="56">
        <f>'WEEKLY COMPETITIVE REPORT'!Y25</f>
        <v>3234</v>
      </c>
    </row>
    <row r="26" spans="1:25" ht="12.75" customHeight="1">
      <c r="A26" s="50">
        <v>13</v>
      </c>
      <c r="B26" s="4">
        <f>'WEEKLY COMPETITIVE REPORT'!B26</f>
        <v>13</v>
      </c>
      <c r="C26" s="4" t="str">
        <f>'WEEKLY COMPETITIVE REPORT'!C26</f>
        <v>NYMPHOMANIAC - PART 1</v>
      </c>
      <c r="D26" s="4" t="str">
        <f>'WEEKLY COMPETITIVE REPORT'!D26</f>
        <v>NIMFOMANKA - 1. DEL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5</v>
      </c>
      <c r="H26" s="37">
        <f>'WEEKLY COMPETITIVE REPORT'!H26</f>
        <v>9</v>
      </c>
      <c r="I26" s="14">
        <f>'WEEKLY COMPETITIVE REPORT'!I26/Y4</f>
        <v>1342.2726016035388</v>
      </c>
      <c r="J26" s="14">
        <f>'WEEKLY COMPETITIVE REPORT'!J26/Y4</f>
        <v>2558.750345590268</v>
      </c>
      <c r="K26" s="22">
        <f>'WEEKLY COMPETITIVE REPORT'!K26</f>
        <v>188</v>
      </c>
      <c r="L26" s="22">
        <f>'WEEKLY COMPETITIVE REPORT'!L26</f>
        <v>343</v>
      </c>
      <c r="M26" s="64">
        <f>'WEEKLY COMPETITIVE REPORT'!M26</f>
        <v>-47.54186925985954</v>
      </c>
      <c r="N26" s="14">
        <f t="shared" si="3"/>
        <v>149.14140017817098</v>
      </c>
      <c r="O26" s="37">
        <f>'WEEKLY COMPETITIVE REPORT'!O26</f>
        <v>9</v>
      </c>
      <c r="P26" s="14">
        <f>'WEEKLY COMPETITIVE REPORT'!P26/Y4</f>
        <v>2784.0752004423553</v>
      </c>
      <c r="Q26" s="14">
        <f>'WEEKLY COMPETITIVE REPORT'!Q26/Y4</f>
        <v>3594.1387890517003</v>
      </c>
      <c r="R26" s="22">
        <f>'WEEKLY COMPETITIVE REPORT'!R26</f>
        <v>473</v>
      </c>
      <c r="S26" s="22">
        <f>'WEEKLY COMPETITIVE REPORT'!S26</f>
        <v>507</v>
      </c>
      <c r="T26" s="64">
        <f>'WEEKLY COMPETITIVE REPORT'!T26</f>
        <v>-22.538461538461547</v>
      </c>
      <c r="U26" s="14">
        <f>'WEEKLY COMPETITIVE REPORT'!U26/Y4</f>
        <v>24433.231960188</v>
      </c>
      <c r="V26" s="14">
        <f t="shared" si="4"/>
        <v>309.34168893803945</v>
      </c>
      <c r="W26" s="25">
        <f t="shared" si="5"/>
        <v>27217.307160630357</v>
      </c>
      <c r="X26" s="22">
        <f>'WEEKLY COMPETITIVE REPORT'!X26</f>
        <v>3455</v>
      </c>
      <c r="Y26" s="56">
        <f>'WEEKLY COMPETITIVE REPORT'!Y26</f>
        <v>3928</v>
      </c>
    </row>
    <row r="27" spans="1:25" ht="12.75" customHeight="1">
      <c r="A27" s="50">
        <v>14</v>
      </c>
      <c r="B27" s="4">
        <f>'WEEKLY COMPETITIVE REPORT'!B27</f>
        <v>14</v>
      </c>
      <c r="C27" s="4" t="str">
        <f>'WEEKLY COMPETITIVE REPORT'!C27</f>
        <v>NON STOP</v>
      </c>
      <c r="D27" s="4" t="str">
        <f>'WEEKLY COMPETITIVE REPORT'!D27</f>
        <v>NONSTOP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5</v>
      </c>
      <c r="H27" s="37">
        <f>'WEEKLY COMPETITIVE REPORT'!H27</f>
        <v>6</v>
      </c>
      <c r="I27" s="14">
        <f>'WEEKLY COMPETITIVE REPORT'!I27/Y4</f>
        <v>1875.863975670445</v>
      </c>
      <c r="J27" s="14">
        <f>'WEEKLY COMPETITIVE REPORT'!J27/Y17</f>
        <v>0.12087985114300903</v>
      </c>
      <c r="K27" s="22">
        <f>'WEEKLY COMPETITIVE REPORT'!K27</f>
        <v>239</v>
      </c>
      <c r="L27" s="22">
        <f>'WEEKLY COMPETITIVE REPORT'!L27</f>
        <v>312</v>
      </c>
      <c r="M27" s="64">
        <f>'WEEKLY COMPETITIVE REPORT'!M27</f>
        <v>-25.39857064321056</v>
      </c>
      <c r="N27" s="14">
        <f t="shared" si="3"/>
        <v>312.64399594507415</v>
      </c>
      <c r="O27" s="37">
        <f>'WEEKLY COMPETITIVE REPORT'!O27</f>
        <v>6</v>
      </c>
      <c r="P27" s="14">
        <f>'WEEKLY COMPETITIVE REPORT'!P27/Y4</f>
        <v>2461.9850705004146</v>
      </c>
      <c r="Q27" s="14">
        <f>'WEEKLY COMPETITIVE REPORT'!Q27/Y17</f>
        <v>0.1528442317916002</v>
      </c>
      <c r="R27" s="22">
        <f>'WEEKLY COMPETITIVE REPORT'!R27</f>
        <v>330</v>
      </c>
      <c r="S27" s="22">
        <f>'WEEKLY COMPETITIVE REPORT'!S27</f>
        <v>413</v>
      </c>
      <c r="T27" s="64">
        <f>'WEEKLY COMPETITIVE REPORT'!T27</f>
        <v>-22.565217391304344</v>
      </c>
      <c r="U27" s="14">
        <f>'WEEKLY COMPETITIVE REPORT'!U27/Y17</f>
        <v>1.5114965443912813</v>
      </c>
      <c r="V27" s="14">
        <f t="shared" si="4"/>
        <v>410.33084508340244</v>
      </c>
      <c r="W27" s="25">
        <f t="shared" si="5"/>
        <v>2463.496567044806</v>
      </c>
      <c r="X27" s="22">
        <f>'WEEKLY COMPETITIVE REPORT'!X27</f>
        <v>4258</v>
      </c>
      <c r="Y27" s="56">
        <f>'WEEKLY COMPETITIVE REPORT'!Y27</f>
        <v>4588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LONE SURVIVOR</v>
      </c>
      <c r="D28" s="4" t="str">
        <f>'WEEKLY COMPETITIVE REPORT'!D28</f>
        <v>EDINI PREŽIVELI</v>
      </c>
      <c r="E28" s="4" t="str">
        <f>'WEEKLY COMPETITIVE REPORT'!E28</f>
        <v>IND</v>
      </c>
      <c r="F28" s="4" t="str">
        <f>'WEEKLY COMPETITIVE REPORT'!F28</f>
        <v>CF</v>
      </c>
      <c r="G28" s="37">
        <f>'WEEKLY COMPETITIVE REPORT'!G28</f>
        <v>3</v>
      </c>
      <c r="H28" s="37">
        <f>'WEEKLY COMPETITIVE REPORT'!H28</f>
        <v>8</v>
      </c>
      <c r="I28" s="14">
        <f>'WEEKLY COMPETITIVE REPORT'!I28/Y4</f>
        <v>1487.420514238319</v>
      </c>
      <c r="J28" s="14">
        <f>'WEEKLY COMPETITIVE REPORT'!J28/Y17</f>
        <v>0.14134768740031897</v>
      </c>
      <c r="K28" s="22">
        <f>'WEEKLY COMPETITIVE REPORT'!K28</f>
        <v>173</v>
      </c>
      <c r="L28" s="22">
        <f>'WEEKLY COMPETITIVE REPORT'!L28</f>
        <v>339</v>
      </c>
      <c r="M28" s="64">
        <f>'WEEKLY COMPETITIVE REPORT'!M28</f>
        <v>-49.412317818523746</v>
      </c>
      <c r="N28" s="14">
        <f t="shared" si="3"/>
        <v>185.92756427978986</v>
      </c>
      <c r="O28" s="37">
        <f>'WEEKLY COMPETITIVE REPORT'!O28</f>
        <v>8</v>
      </c>
      <c r="P28" s="14">
        <f>'WEEKLY COMPETITIVE REPORT'!P28/Y4</f>
        <v>2206.248272048659</v>
      </c>
      <c r="Q28" s="14">
        <f>'WEEKLY COMPETITIVE REPORT'!Q28/Y17</f>
        <v>0.16360978203083465</v>
      </c>
      <c r="R28" s="22">
        <f>'WEEKLY COMPETITIVE REPORT'!R28</f>
        <v>278</v>
      </c>
      <c r="S28" s="22">
        <f>'WEEKLY COMPETITIVE REPORT'!S28</f>
        <v>410</v>
      </c>
      <c r="T28" s="64">
        <f>'WEEKLY COMPETITIVE REPORT'!T28</f>
        <v>-35.17465475223396</v>
      </c>
      <c r="U28" s="14">
        <f>'WEEKLY COMPETITIVE REPORT'!U28/Y17</f>
        <v>0.4788011695906433</v>
      </c>
      <c r="V28" s="14">
        <f t="shared" si="4"/>
        <v>275.7810340060824</v>
      </c>
      <c r="W28" s="25">
        <f t="shared" si="5"/>
        <v>2206.7270732182496</v>
      </c>
      <c r="X28" s="22">
        <f>'WEEKLY COMPETITIVE REPORT'!W29</f>
        <v>4459</v>
      </c>
      <c r="Y28" s="56">
        <f>'WEEKLY COMPETITIVE REPORT'!X29</f>
        <v>668</v>
      </c>
    </row>
    <row r="29" spans="1:25" ht="12.75">
      <c r="A29" s="50">
        <v>16</v>
      </c>
      <c r="B29" s="4">
        <f>'WEEKLY COMPETITIVE REPORT'!B29</f>
        <v>11</v>
      </c>
      <c r="C29" s="4" t="str">
        <f>'WEEKLY COMPETITIVE REPORT'!C29</f>
        <v>BELLE ET SEBASTIEN</v>
      </c>
      <c r="D29" s="4" t="str">
        <f>'WEEKLY COMPETITIVE REPORT'!D29</f>
        <v>BELA IN SEBASTIJAN</v>
      </c>
      <c r="E29" s="4" t="str">
        <f>'WEEKLY COMPETITIVE REPORT'!E29</f>
        <v>IND</v>
      </c>
      <c r="F29" s="4" t="str">
        <f>'WEEKLY COMPETITIVE REPORT'!F29</f>
        <v>FIVIA</v>
      </c>
      <c r="G29" s="37">
        <f>'WEEKLY COMPETITIVE REPORT'!G29</f>
        <v>2</v>
      </c>
      <c r="H29" s="37">
        <f>'WEEKLY COMPETITIVE REPORT'!H29</f>
        <v>10</v>
      </c>
      <c r="I29" s="14">
        <f>'WEEKLY COMPETITIVE REPORT'!I29/Y4</f>
        <v>1440.4202377661045</v>
      </c>
      <c r="J29" s="14">
        <f>'WEEKLY COMPETITIVE REPORT'!J29/Y17</f>
        <v>0.18181818181818182</v>
      </c>
      <c r="K29" s="22">
        <f>'WEEKLY COMPETITIVE REPORT'!K29</f>
        <v>198</v>
      </c>
      <c r="L29" s="22">
        <f>'WEEKLY COMPETITIVE REPORT'!L29</f>
        <v>572</v>
      </c>
      <c r="M29" s="64">
        <f>'WEEKLY COMPETITIVE REPORT'!M29</f>
        <v>-61.91520467836257</v>
      </c>
      <c r="N29" s="14">
        <f t="shared" si="3"/>
        <v>144.04202377661045</v>
      </c>
      <c r="O29" s="37">
        <f>'WEEKLY COMPETITIVE REPORT'!O29</f>
        <v>10</v>
      </c>
      <c r="P29" s="14">
        <f>'WEEKLY COMPETITIVE REPORT'!P29/Y4</f>
        <v>1776.3339784351672</v>
      </c>
      <c r="Q29" s="14">
        <f>'WEEKLY COMPETITIVE REPORT'!Q29/Y17</f>
        <v>0.2109250398724083</v>
      </c>
      <c r="R29" s="22">
        <f>'WEEKLY COMPETITIVE REPORT'!R29</f>
        <v>247</v>
      </c>
      <c r="S29" s="22">
        <f>'WEEKLY COMPETITIVE REPORT'!S29</f>
        <v>668</v>
      </c>
      <c r="T29" s="64">
        <f>'WEEKLY COMPETITIVE REPORT'!T29</f>
        <v>-59.51480781348456</v>
      </c>
      <c r="U29" s="14" t="e">
        <f>'WEEKLY COMPETITIVE REPORT'!#REF!/Y4</f>
        <v>#REF!</v>
      </c>
      <c r="V29" s="14">
        <f t="shared" si="4"/>
        <v>177.63339784351672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915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FROZEN 3D</v>
      </c>
      <c r="D30" s="4" t="str">
        <f>'WEEKLY COMPETITIVE REPORT'!D30</f>
        <v>LEDENO KRALJESTVO 3D</v>
      </c>
      <c r="E30" s="4" t="str">
        <f>'WEEKLY COMPETITIVE REPORT'!E30</f>
        <v>BVI</v>
      </c>
      <c r="F30" s="4" t="str">
        <f>'WEEKLY COMPETITIVE REPORT'!F30</f>
        <v>CENEX</v>
      </c>
      <c r="G30" s="37">
        <f>'WEEKLY COMPETITIVE REPORT'!G30</f>
        <v>19</v>
      </c>
      <c r="H30" s="37">
        <f>'WEEKLY COMPETITIVE REPORT'!H30</f>
        <v>22</v>
      </c>
      <c r="I30" s="14">
        <f>'WEEKLY COMPETITIVE REPORT'!I30/Y4</f>
        <v>1058.8885816975394</v>
      </c>
      <c r="J30" s="14">
        <f>'WEEKLY COMPETITIVE REPORT'!J30/Y17</f>
        <v>0.11277246145667198</v>
      </c>
      <c r="K30" s="22">
        <f>'WEEKLY COMPETITIVE REPORT'!K30</f>
        <v>140</v>
      </c>
      <c r="L30" s="22">
        <f>'WEEKLY COMPETITIVE REPORT'!L30</f>
        <v>322</v>
      </c>
      <c r="M30" s="64">
        <f>'WEEKLY COMPETITIVE REPORT'!M30</f>
        <v>-54.86152032999411</v>
      </c>
      <c r="N30" s="14">
        <f t="shared" si="3"/>
        <v>48.13129916806997</v>
      </c>
      <c r="O30" s="37">
        <f>'WEEKLY COMPETITIVE REPORT'!O30</f>
        <v>22</v>
      </c>
      <c r="P30" s="14">
        <f>'WEEKLY COMPETITIVE REPORT'!P30/Y4</f>
        <v>1405.8612109482997</v>
      </c>
      <c r="Q30" s="14">
        <f>'WEEKLY COMPETITIVE REPORT'!Q30/Y17</f>
        <v>0.12433545986177565</v>
      </c>
      <c r="R30" s="22">
        <f>'WEEKLY COMPETITIVE REPORT'!R30</f>
        <v>189</v>
      </c>
      <c r="S30" s="22">
        <f>'WEEKLY COMPETITIVE REPORT'!S30</f>
        <v>360</v>
      </c>
      <c r="T30" s="64">
        <f>'WEEKLY COMPETITIVE REPORT'!T30</f>
        <v>-45.64404061998931</v>
      </c>
      <c r="U30" s="14">
        <f>'WEEKLY COMPETITIVE REPORT'!U30/Y4</f>
        <v>450382.9140171413</v>
      </c>
      <c r="V30" s="14">
        <f t="shared" si="4"/>
        <v>63.90278231583181</v>
      </c>
      <c r="W30" s="25">
        <f t="shared" si="5"/>
        <v>451788.7752280896</v>
      </c>
      <c r="X30" s="22">
        <f>'WEEKLY COMPETITIVE REPORT'!X30</f>
        <v>65291</v>
      </c>
      <c r="Y30" s="56">
        <f>'WEEKLY COMPETITIVE REPORT'!Y30</f>
        <v>65480</v>
      </c>
    </row>
    <row r="31" spans="1:25" ht="12.75">
      <c r="A31" s="50">
        <v>18</v>
      </c>
      <c r="B31" s="4">
        <f>'WEEKLY COMPETITIVE REPORT'!B31</f>
        <v>18</v>
      </c>
      <c r="C31" s="4" t="str">
        <f>'WEEKLY COMPETITIVE REPORT'!C31</f>
        <v>MAMIN SINKO</v>
      </c>
      <c r="D31" s="4" t="str">
        <f>'WEEKLY COMPETITIVE REPORT'!D31</f>
        <v>ME, MYSELF AND MUM</v>
      </c>
      <c r="E31" s="4" t="str">
        <f>'WEEKLY COMPETITIVE REPORT'!E31</f>
        <v>IND</v>
      </c>
      <c r="F31" s="4" t="str">
        <f>'WEEKLY COMPETITIVE REPORT'!F31</f>
        <v>Karantanija</v>
      </c>
      <c r="G31" s="37">
        <f>'WEEKLY COMPETITIVE REPORT'!G31</f>
        <v>4</v>
      </c>
      <c r="H31" s="37">
        <f>'WEEKLY COMPETITIVE REPORT'!H31</f>
        <v>9</v>
      </c>
      <c r="I31" s="14">
        <f>'WEEKLY COMPETITIVE REPORT'!I31/Y4</f>
        <v>475.53220901299414</v>
      </c>
      <c r="J31" s="14">
        <f>'WEEKLY COMPETITIVE REPORT'!J31/Y17</f>
        <v>0.04758107389686337</v>
      </c>
      <c r="K31" s="22">
        <f>'WEEKLY COMPETITIVE REPORT'!K31</f>
        <v>61</v>
      </c>
      <c r="L31" s="22">
        <f>'WEEKLY COMPETITIVE REPORT'!L31</f>
        <v>121</v>
      </c>
      <c r="M31" s="64">
        <f>'WEEKLY COMPETITIVE REPORT'!M31</f>
        <v>-51.95530726256983</v>
      </c>
      <c r="N31" s="14">
        <f t="shared" si="3"/>
        <v>52.836912112554906</v>
      </c>
      <c r="O31" s="37">
        <f>'WEEKLY COMPETITIVE REPORT'!O31</f>
        <v>9</v>
      </c>
      <c r="P31" s="14">
        <f>'WEEKLY COMPETITIVE REPORT'!P31/Y4</f>
        <v>525.2972076306331</v>
      </c>
      <c r="Q31" s="14">
        <f>'WEEKLY COMPETITIVE REPORT'!Q31/Y17</f>
        <v>0.06299840510366826</v>
      </c>
      <c r="R31" s="22">
        <f>'WEEKLY COMPETITIVE REPORT'!R31</f>
        <v>68</v>
      </c>
      <c r="S31" s="22">
        <f>'WEEKLY COMPETITIVE REPORT'!S31</f>
        <v>163</v>
      </c>
      <c r="T31" s="64">
        <f>'WEEKLY COMPETITIVE REPORT'!T31</f>
        <v>-59.91561181434599</v>
      </c>
      <c r="U31" s="14">
        <f>'WEEKLY COMPETITIVE REPORT'!U31/Y4</f>
        <v>6476.361625656621</v>
      </c>
      <c r="V31" s="14">
        <f t="shared" si="4"/>
        <v>58.36635640340368</v>
      </c>
      <c r="W31" s="25">
        <f t="shared" si="5"/>
        <v>7001.658833287254</v>
      </c>
      <c r="X31" s="22">
        <f>'WEEKLY COMPETITIVE REPORT'!X31</f>
        <v>882</v>
      </c>
      <c r="Y31" s="56">
        <f>'WEEKLY COMPETITIVE REPORT'!Y31</f>
        <v>950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206</v>
      </c>
      <c r="I34" s="32">
        <f>SUM(I14:I33)</f>
        <v>167605.7506220625</v>
      </c>
      <c r="J34" s="31">
        <f>SUM(J14:J33)</f>
        <v>138450.97763674532</v>
      </c>
      <c r="K34" s="31">
        <f>SUM(K14:K33)</f>
        <v>21305</v>
      </c>
      <c r="L34" s="31">
        <f>SUM(L14:L33)</f>
        <v>19210</v>
      </c>
      <c r="M34" s="64">
        <f>'WEEKLY COMPETITIVE REPORT'!M34</f>
        <v>10.98032036613273</v>
      </c>
      <c r="N34" s="32">
        <f>I34/H34</f>
        <v>813.6201486507889</v>
      </c>
      <c r="O34" s="40">
        <f>'WEEKLY COMPETITIVE REPORT'!O34</f>
        <v>206</v>
      </c>
      <c r="P34" s="31">
        <f>SUM(P14:P33)</f>
        <v>224805.08708874756</v>
      </c>
      <c r="Q34" s="31">
        <f>SUM(Q14:Q33)</f>
        <v>182234.61020642155</v>
      </c>
      <c r="R34" s="31">
        <f>SUM(R14:R33)</f>
        <v>30221</v>
      </c>
      <c r="S34" s="31">
        <f>SUM(S14:S33)</f>
        <v>26295</v>
      </c>
      <c r="T34" s="65">
        <f>P34/Q34-100%</f>
        <v>0.23360258972818282</v>
      </c>
      <c r="U34" s="31" t="e">
        <f>SUM(U14:U33)</f>
        <v>#REF!</v>
      </c>
      <c r="V34" s="32">
        <f>P34/O34</f>
        <v>1091.2868305279007</v>
      </c>
      <c r="W34" s="31" t="e">
        <f>SUM(W14:W33)</f>
        <v>#REF!</v>
      </c>
      <c r="X34" s="31" t="e">
        <f>SUM(X14:X33)</f>
        <v>#REF!</v>
      </c>
      <c r="Y34" s="35">
        <f>SUM(Y14:Y33)</f>
        <v>185441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2014-04-17T11:59:22Z</dcterms:modified>
  <cp:category/>
  <cp:version/>
  <cp:contentType/>
  <cp:contentStatus/>
</cp:coreProperties>
</file>