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1815" windowWidth="23085" windowHeight="93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<sst xmlns="http://schemas.openxmlformats.org/spreadsheetml/2006/main" count="269" uniqueCount="101">
  <si>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</si>
  <si>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</si>
  <si>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</si>
  <si>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</si>
  <si>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</si>
  <si>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</si>
  <si>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</si>
  <si>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</si>
  <si>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</si>
  <si>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</si>
  <si>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</si>
  <si>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</si>
  <si>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</si>
  <si>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</si>
  <si>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</si>
  <si>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</si>
  <si>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</si>
  <si>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</si>
  <si>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</si>
  <si>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</si>
  <si>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</si>
  <si>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</si>
  <si>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</si>
  <si>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</si>
  <si>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</si>
  <si>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</si>
  <si>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</si>
  <si>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</si>
  <si>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</si>
  <si>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</si>
  <si>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</si>
  <si>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</si>
  <si>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</si>
  <si>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</si>
  <si>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</si>
  <si>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</si>
  <si>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</si>
  <si>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</si>
  <si>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</si>
  <si>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</si>
  <si>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</si>
  <si>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</si>
  <si>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</si>
  <si>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</si>
  <si>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</si>
  <si>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</si>
  <si>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</si>
  <si>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</si>
  <si>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BVI</t>
  </si>
  <si>
    <t>CENEX</t>
  </si>
  <si>
    <t>FOX</t>
  </si>
  <si>
    <t>CF</t>
  </si>
  <si>
    <t>New</t>
  </si>
  <si>
    <t>MR. PEABODY AND SHERMAN</t>
  </si>
  <si>
    <t>PUSTOLOVŠČINE GOSPODA PEABODYJA IN SHERMANA</t>
  </si>
  <si>
    <t>DIVERGENT</t>
  </si>
  <si>
    <t>RAZCEPLJENI</t>
  </si>
  <si>
    <t>NOAH</t>
  </si>
  <si>
    <t>NOE</t>
  </si>
  <si>
    <t>PAR</t>
  </si>
  <si>
    <t>RIO 2</t>
  </si>
  <si>
    <t>TINKERBELL AND THE PIRATE FAIRY</t>
  </si>
  <si>
    <t>ZVONČICA IN PIRATSKA VILA</t>
  </si>
  <si>
    <t>SONY</t>
  </si>
  <si>
    <t>MINISCULE</t>
  </si>
  <si>
    <t>DROBIŽKI</t>
  </si>
  <si>
    <t>NEVERJETNI SPIDER-MAN 2</t>
  </si>
  <si>
    <t>AMAZING SPIDER-MAN 2</t>
  </si>
  <si>
    <t>OTHER WOMAN</t>
  </si>
  <si>
    <t>ATOMSKI ZDESNA</t>
  </si>
  <si>
    <t>MAŠČEVANJE V VISKOIH PETAH</t>
  </si>
  <si>
    <t>ATOMSKI Z DESNE</t>
  </si>
  <si>
    <t>FADING GIGOLO</t>
  </si>
  <si>
    <t>SIVOLASI ŽIGOLO</t>
  </si>
  <si>
    <t>NEIGHBORS</t>
  </si>
  <si>
    <t>SOSEDI</t>
  </si>
  <si>
    <t>UNI</t>
  </si>
  <si>
    <t>NUT JOB</t>
  </si>
  <si>
    <t>TRD OREH</t>
  </si>
  <si>
    <t>HIJACKING</t>
  </si>
  <si>
    <t>UGRABITEV</t>
  </si>
  <si>
    <t>GODZILLA (2014)</t>
  </si>
  <si>
    <t>GODZILA</t>
  </si>
  <si>
    <t>WB</t>
  </si>
  <si>
    <t>LOVE PUNCH</t>
  </si>
  <si>
    <t>UDAR LJUBEZNI</t>
  </si>
  <si>
    <t>22 - May</t>
  </si>
  <si>
    <t>28 - May</t>
  </si>
  <si>
    <t>23 - May</t>
  </si>
  <si>
    <t>25 - May</t>
  </si>
  <si>
    <t>WALK OF SHAME</t>
  </si>
  <si>
    <t>SEKS NA EKS</t>
  </si>
  <si>
    <t>TRACKS</t>
  </si>
  <si>
    <t>POTI</t>
  </si>
  <si>
    <t>X-MEN DAYS OF FUTURE PAST</t>
  </si>
  <si>
    <t>MOŽJE X: DNEVI PRIHODNJE PRETEKLOSTI</t>
  </si>
  <si>
    <t>GRACE OF MONACO</t>
  </si>
  <si>
    <t>GRACE MONAŠKA</t>
  </si>
  <si>
    <t>THAT AWKWARD MOMENT</t>
  </si>
  <si>
    <t>TISTI ČUDNI OBČUTEK</t>
  </si>
  <si>
    <t>2i Film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</si>
</sst>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F27" sqref="F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41788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94</v>
      </c>
      <c r="D14" s="4" t="s">
        <v>95</v>
      </c>
      <c r="E14" s="15" t="s">
        <v>50</v>
      </c>
      <c r="F14" s="15" t="s">
        <v>42</v>
      </c>
      <c r="G14" s="37">
        <v>1</v>
      </c>
      <c r="H14" s="37">
        <v>12</v>
      </c>
      <c r="I14" s="14">
        <v>13755</v>
      </c>
      <c r="J14" s="14"/>
      <c r="K14" s="98">
        <v>2364</v>
      </c>
      <c r="L14" s="98"/>
      <c r="M14" s="64"/>
      <c r="N14" s="14">
        <f>I14/H14</f>
        <v>1146.25</v>
      </c>
      <c r="O14" s="73">
        <v>12</v>
      </c>
      <c r="P14" s="93">
        <v>23770</v>
      </c>
      <c r="Q14" s="93"/>
      <c r="R14" s="93">
        <v>4499</v>
      </c>
      <c r="S14" s="93"/>
      <c r="T14" s="64"/>
      <c r="U14" s="74"/>
      <c r="V14" s="14">
        <f>P14/O14</f>
        <v>1980.8333333333333</v>
      </c>
      <c r="W14" s="74">
        <f>SUM(U14,P14)</f>
        <v>23770</v>
      </c>
      <c r="X14" s="74"/>
      <c r="Y14" s="75">
        <f>SUM(X14,R14)</f>
        <v>4499</v>
      </c>
    </row>
    <row r="15" spans="1:25" ht="12.75">
      <c r="A15" s="72">
        <v>2</v>
      </c>
      <c r="B15" s="72">
        <v>2</v>
      </c>
      <c r="C15" s="4" t="s">
        <v>74</v>
      </c>
      <c r="D15" s="4" t="s">
        <v>75</v>
      </c>
      <c r="E15" s="15" t="s">
        <v>76</v>
      </c>
      <c r="F15" s="15" t="s">
        <v>36</v>
      </c>
      <c r="G15" s="37">
        <v>3</v>
      </c>
      <c r="H15" s="37">
        <v>9</v>
      </c>
      <c r="I15" s="14">
        <v>10705</v>
      </c>
      <c r="J15" s="14">
        <v>26208</v>
      </c>
      <c r="K15" s="22">
        <v>1931</v>
      </c>
      <c r="L15" s="22">
        <v>4678</v>
      </c>
      <c r="M15" s="64">
        <f>(I15/J15*100)-100</f>
        <v>-59.15369352869353</v>
      </c>
      <c r="N15" s="14">
        <f>I15/H15</f>
        <v>1189.4444444444443</v>
      </c>
      <c r="O15" s="37">
        <v>9</v>
      </c>
      <c r="P15" s="22">
        <v>15957</v>
      </c>
      <c r="Q15" s="22">
        <v>34325</v>
      </c>
      <c r="R15" s="22">
        <v>3142</v>
      </c>
      <c r="S15" s="22">
        <v>6591</v>
      </c>
      <c r="T15" s="64">
        <f>(P15/Q15*100)-100</f>
        <v>-53.51201747997087</v>
      </c>
      <c r="U15" s="74">
        <v>86558</v>
      </c>
      <c r="V15" s="14">
        <f>P15/O15</f>
        <v>1773</v>
      </c>
      <c r="W15" s="74">
        <f>SUM(U15,P15)</f>
        <v>102515</v>
      </c>
      <c r="X15" s="74">
        <v>16943</v>
      </c>
      <c r="Y15" s="75">
        <f>SUM(X15,R15)</f>
        <v>20085</v>
      </c>
    </row>
    <row r="16" spans="1:25" ht="12.75">
      <c r="A16" s="72">
        <v>3</v>
      </c>
      <c r="B16" s="72">
        <v>1</v>
      </c>
      <c r="C16" s="4" t="s">
        <v>81</v>
      </c>
      <c r="D16" s="4" t="s">
        <v>82</v>
      </c>
      <c r="E16" s="15" t="s">
        <v>83</v>
      </c>
      <c r="F16" s="15" t="s">
        <v>42</v>
      </c>
      <c r="G16" s="37">
        <v>2</v>
      </c>
      <c r="H16" s="37">
        <v>12</v>
      </c>
      <c r="I16" s="24">
        <v>8537</v>
      </c>
      <c r="J16" s="24">
        <v>26781</v>
      </c>
      <c r="K16" s="24">
        <v>1372</v>
      </c>
      <c r="L16" s="24">
        <v>4268</v>
      </c>
      <c r="M16" s="64">
        <f>(I16/J16*100)-100</f>
        <v>-68.12292296777566</v>
      </c>
      <c r="N16" s="14">
        <f>I16/H16</f>
        <v>711.4166666666666</v>
      </c>
      <c r="O16" s="38">
        <v>12</v>
      </c>
      <c r="P16" s="14">
        <v>13229</v>
      </c>
      <c r="Q16" s="14">
        <v>37462</v>
      </c>
      <c r="R16" s="14">
        <v>2276</v>
      </c>
      <c r="S16" s="14">
        <v>6312</v>
      </c>
      <c r="T16" s="64">
        <f>(P16/Q16*100)-100</f>
        <v>-64.68688270781058</v>
      </c>
      <c r="U16" s="74">
        <v>37585</v>
      </c>
      <c r="V16" s="14">
        <f>P16/O16</f>
        <v>1102.4166666666667</v>
      </c>
      <c r="W16" s="74">
        <f>SUM(U16,P16)</f>
        <v>50814</v>
      </c>
      <c r="X16" s="74">
        <v>6312</v>
      </c>
      <c r="Y16" s="75">
        <f>SUM(X16,R16)</f>
        <v>8588</v>
      </c>
    </row>
    <row r="17" spans="1:25" ht="12.75">
      <c r="A17" s="72">
        <v>4</v>
      </c>
      <c r="B17" s="72" t="s">
        <v>52</v>
      </c>
      <c r="C17" s="4" t="s">
        <v>96</v>
      </c>
      <c r="D17" s="4" t="s">
        <v>97</v>
      </c>
      <c r="E17" s="15" t="s">
        <v>46</v>
      </c>
      <c r="F17" s="15" t="s">
        <v>42</v>
      </c>
      <c r="G17" s="37">
        <v>1</v>
      </c>
      <c r="H17" s="37">
        <v>11</v>
      </c>
      <c r="I17" s="24">
        <v>4803</v>
      </c>
      <c r="J17" s="24"/>
      <c r="K17" s="24">
        <v>860</v>
      </c>
      <c r="L17" s="24"/>
      <c r="M17" s="64"/>
      <c r="N17" s="14">
        <f>I17/H17</f>
        <v>436.6363636363636</v>
      </c>
      <c r="O17" s="73">
        <v>11</v>
      </c>
      <c r="P17" s="14">
        <v>9259</v>
      </c>
      <c r="Q17" s="14"/>
      <c r="R17" s="14">
        <v>1873</v>
      </c>
      <c r="S17" s="14"/>
      <c r="T17" s="64"/>
      <c r="U17" s="74"/>
      <c r="V17" s="24">
        <f>P17/O17</f>
        <v>841.7272727272727</v>
      </c>
      <c r="W17" s="74">
        <f>SUM(U17,P17)</f>
        <v>9259</v>
      </c>
      <c r="X17" s="74"/>
      <c r="Y17" s="75">
        <f>SUM(X17,R17)</f>
        <v>1873</v>
      </c>
    </row>
    <row r="18" spans="1:25" ht="13.5" customHeight="1">
      <c r="A18" s="72">
        <v>5</v>
      </c>
      <c r="B18" s="72">
        <v>3</v>
      </c>
      <c r="C18" s="4" t="s">
        <v>68</v>
      </c>
      <c r="D18" s="4" t="s">
        <v>70</v>
      </c>
      <c r="E18" s="15" t="s">
        <v>50</v>
      </c>
      <c r="F18" s="15" t="s">
        <v>42</v>
      </c>
      <c r="G18" s="37">
        <v>5</v>
      </c>
      <c r="H18" s="37">
        <v>9</v>
      </c>
      <c r="I18" s="14">
        <v>4629</v>
      </c>
      <c r="J18" s="14">
        <v>13301</v>
      </c>
      <c r="K18" s="24">
        <v>844</v>
      </c>
      <c r="L18" s="24">
        <v>2371</v>
      </c>
      <c r="M18" s="64">
        <f>(I18/J18*100)-100</f>
        <v>-65.1981054056086</v>
      </c>
      <c r="N18" s="14">
        <f>I18/H18</f>
        <v>514.3333333333334</v>
      </c>
      <c r="O18" s="38">
        <v>9</v>
      </c>
      <c r="P18" s="14">
        <v>7233</v>
      </c>
      <c r="Q18" s="14">
        <v>17218</v>
      </c>
      <c r="R18" s="14">
        <v>1443</v>
      </c>
      <c r="S18" s="14">
        <v>3257</v>
      </c>
      <c r="T18" s="64">
        <f>(P18/Q18*100)-100</f>
        <v>-57.991636659310025</v>
      </c>
      <c r="U18" s="74">
        <v>127452</v>
      </c>
      <c r="V18" s="24">
        <f>P18/O18</f>
        <v>803.6666666666666</v>
      </c>
      <c r="W18" s="74">
        <f>SUM(U18,P18)</f>
        <v>134685</v>
      </c>
      <c r="X18" s="74">
        <v>24707</v>
      </c>
      <c r="Y18" s="75">
        <f>SUM(X18,R18)</f>
        <v>26150</v>
      </c>
    </row>
    <row r="19" spans="1:25" ht="12.75">
      <c r="A19" s="72">
        <v>6</v>
      </c>
      <c r="B19" s="72">
        <v>4</v>
      </c>
      <c r="C19" s="4" t="s">
        <v>60</v>
      </c>
      <c r="D19" s="4" t="s">
        <v>60</v>
      </c>
      <c r="E19" s="15" t="s">
        <v>50</v>
      </c>
      <c r="F19" s="15" t="s">
        <v>42</v>
      </c>
      <c r="G19" s="37">
        <v>7</v>
      </c>
      <c r="H19" s="37">
        <v>23</v>
      </c>
      <c r="I19" s="24">
        <v>3962</v>
      </c>
      <c r="J19" s="24">
        <v>12865</v>
      </c>
      <c r="K19" s="98">
        <v>812</v>
      </c>
      <c r="L19" s="98">
        <v>2309</v>
      </c>
      <c r="M19" s="64">
        <f>(I19/J19*100)-100</f>
        <v>-69.20326467158958</v>
      </c>
      <c r="N19" s="14">
        <f>I19/H19</f>
        <v>172.2608695652174</v>
      </c>
      <c r="O19" s="38">
        <v>23</v>
      </c>
      <c r="P19" s="14">
        <v>6837</v>
      </c>
      <c r="Q19" s="14">
        <v>15446</v>
      </c>
      <c r="R19" s="14">
        <v>1525</v>
      </c>
      <c r="S19" s="14">
        <v>2846</v>
      </c>
      <c r="T19" s="64">
        <f>(P19/Q19*100)-100</f>
        <v>-55.73611290949113</v>
      </c>
      <c r="U19" s="74">
        <v>299931</v>
      </c>
      <c r="V19" s="14">
        <f>P19/O19</f>
        <v>297.2608695652174</v>
      </c>
      <c r="W19" s="74">
        <f>SUM(U19,P19)</f>
        <v>306768</v>
      </c>
      <c r="X19" s="74">
        <v>56508</v>
      </c>
      <c r="Y19" s="75">
        <f>SUM(X19,R19)</f>
        <v>58033</v>
      </c>
    </row>
    <row r="20" spans="1:25" ht="12.75">
      <c r="A20" s="72">
        <v>7</v>
      </c>
      <c r="B20" s="72" t="s">
        <v>52</v>
      </c>
      <c r="C20" s="4" t="s">
        <v>90</v>
      </c>
      <c r="D20" s="4" t="s">
        <v>91</v>
      </c>
      <c r="E20" s="15" t="s">
        <v>46</v>
      </c>
      <c r="F20" s="15" t="s">
        <v>36</v>
      </c>
      <c r="G20" s="37">
        <v>1</v>
      </c>
      <c r="H20" s="37">
        <v>9</v>
      </c>
      <c r="I20" s="96">
        <v>3823</v>
      </c>
      <c r="J20" s="96"/>
      <c r="K20" s="97">
        <v>681</v>
      </c>
      <c r="L20" s="97"/>
      <c r="M20" s="64"/>
      <c r="N20" s="14">
        <f>I20/H20</f>
        <v>424.77777777777777</v>
      </c>
      <c r="O20" s="73">
        <v>9</v>
      </c>
      <c r="P20" s="22">
        <v>6051</v>
      </c>
      <c r="Q20" s="22"/>
      <c r="R20" s="22">
        <v>1198</v>
      </c>
      <c r="S20" s="22"/>
      <c r="T20" s="64"/>
      <c r="U20" s="74">
        <v>476</v>
      </c>
      <c r="V20" s="14">
        <f>P20/O20</f>
        <v>672.3333333333334</v>
      </c>
      <c r="W20" s="74">
        <f>SUM(U20,P20)</f>
        <v>6527</v>
      </c>
      <c r="X20" s="74">
        <v>140</v>
      </c>
      <c r="Y20" s="75">
        <f>SUM(X20,R20)</f>
        <v>1338</v>
      </c>
    </row>
    <row r="21" spans="1:25" ht="12.75">
      <c r="A21" s="72">
        <v>8</v>
      </c>
      <c r="B21" s="72" t="s">
        <v>52</v>
      </c>
      <c r="C21" s="4" t="s">
        <v>92</v>
      </c>
      <c r="D21" s="4" t="s">
        <v>93</v>
      </c>
      <c r="E21" s="15" t="s">
        <v>46</v>
      </c>
      <c r="F21" s="15" t="s">
        <v>47</v>
      </c>
      <c r="G21" s="37">
        <v>1</v>
      </c>
      <c r="H21" s="37">
        <v>1</v>
      </c>
      <c r="I21" s="22">
        <v>1506</v>
      </c>
      <c r="J21" s="22"/>
      <c r="K21" s="97">
        <v>323</v>
      </c>
      <c r="L21" s="97"/>
      <c r="M21" s="64"/>
      <c r="N21" s="14">
        <f>I21/H21</f>
        <v>1506</v>
      </c>
      <c r="O21" s="73">
        <v>1</v>
      </c>
      <c r="P21" s="14">
        <v>3343</v>
      </c>
      <c r="Q21" s="14"/>
      <c r="R21" s="14">
        <v>740</v>
      </c>
      <c r="S21" s="14"/>
      <c r="T21" s="64"/>
      <c r="U21" s="74">
        <v>506</v>
      </c>
      <c r="V21" s="14">
        <f>P21/O21</f>
        <v>3343</v>
      </c>
      <c r="W21" s="74">
        <f>SUM(U21,P21)</f>
        <v>3849</v>
      </c>
      <c r="X21" s="74">
        <v>197</v>
      </c>
      <c r="Y21" s="75">
        <f>SUM(X21,R21)</f>
        <v>937</v>
      </c>
    </row>
    <row r="22" spans="1:25" ht="12.75">
      <c r="A22" s="72">
        <v>9</v>
      </c>
      <c r="B22" s="72">
        <v>5</v>
      </c>
      <c r="C22" s="89" t="s">
        <v>77</v>
      </c>
      <c r="D22" s="89" t="s">
        <v>78</v>
      </c>
      <c r="E22" s="15" t="s">
        <v>46</v>
      </c>
      <c r="F22" s="15" t="s">
        <v>42</v>
      </c>
      <c r="G22" s="37">
        <v>3</v>
      </c>
      <c r="H22" s="37">
        <v>11</v>
      </c>
      <c r="I22" s="24">
        <v>2063</v>
      </c>
      <c r="J22" s="24">
        <v>9247</v>
      </c>
      <c r="K22" s="24">
        <v>407</v>
      </c>
      <c r="L22" s="24">
        <v>1891</v>
      </c>
      <c r="M22" s="64">
        <f>(I22/J22*100)-100</f>
        <v>-77.6900616416135</v>
      </c>
      <c r="N22" s="14">
        <f>I22/H22</f>
        <v>187.54545454545453</v>
      </c>
      <c r="O22" s="73">
        <v>11</v>
      </c>
      <c r="P22" s="14">
        <v>3215</v>
      </c>
      <c r="Q22" s="14">
        <v>10911</v>
      </c>
      <c r="R22" s="14">
        <v>668</v>
      </c>
      <c r="S22" s="14">
        <v>2314</v>
      </c>
      <c r="T22" s="64">
        <f>(P22/Q22*100)-100</f>
        <v>-70.53432316011364</v>
      </c>
      <c r="U22" s="74">
        <v>18042</v>
      </c>
      <c r="V22" s="14">
        <f>P22/O22</f>
        <v>292.27272727272725</v>
      </c>
      <c r="W22" s="74">
        <f>SUM(U22,P22)</f>
        <v>21257</v>
      </c>
      <c r="X22" s="74">
        <v>3822</v>
      </c>
      <c r="Y22" s="75">
        <f>SUM(X22,R22)</f>
        <v>4490</v>
      </c>
    </row>
    <row r="23" spans="1:25" ht="12.75">
      <c r="A23" s="72">
        <v>10</v>
      </c>
      <c r="B23" s="72">
        <v>6</v>
      </c>
      <c r="C23" s="4" t="s">
        <v>67</v>
      </c>
      <c r="D23" s="4" t="s">
        <v>66</v>
      </c>
      <c r="E23" s="15" t="s">
        <v>63</v>
      </c>
      <c r="F23" s="15" t="s">
        <v>51</v>
      </c>
      <c r="G23" s="37">
        <v>5</v>
      </c>
      <c r="H23" s="37">
        <v>24</v>
      </c>
      <c r="I23" s="24">
        <v>1474</v>
      </c>
      <c r="J23" s="24">
        <v>6001</v>
      </c>
      <c r="K23" s="24">
        <v>241</v>
      </c>
      <c r="L23" s="24">
        <v>996</v>
      </c>
      <c r="M23" s="64">
        <f>(I23/J23*100)-100</f>
        <v>-75.43742709548408</v>
      </c>
      <c r="N23" s="14">
        <f>I23/H23</f>
        <v>61.416666666666664</v>
      </c>
      <c r="O23" s="38">
        <v>24</v>
      </c>
      <c r="P23" s="14">
        <v>1943</v>
      </c>
      <c r="Q23" s="14">
        <v>8683</v>
      </c>
      <c r="R23" s="14">
        <v>336</v>
      </c>
      <c r="S23" s="14">
        <v>1636</v>
      </c>
      <c r="T23" s="64">
        <f>(P23/Q23*100)-100</f>
        <v>-77.62294137970747</v>
      </c>
      <c r="U23" s="74">
        <v>88356</v>
      </c>
      <c r="V23" s="14">
        <f>P23/O23</f>
        <v>80.95833333333333</v>
      </c>
      <c r="W23" s="74">
        <f>SUM(U23,P23)</f>
        <v>90299</v>
      </c>
      <c r="X23" s="76">
        <v>15768</v>
      </c>
      <c r="Y23" s="75">
        <f>SUM(X23,R23)</f>
        <v>16104</v>
      </c>
    </row>
    <row r="24" spans="1:25" ht="12.75">
      <c r="A24" s="72">
        <v>11</v>
      </c>
      <c r="B24" s="72" t="s">
        <v>52</v>
      </c>
      <c r="C24" s="4" t="s">
        <v>98</v>
      </c>
      <c r="D24" s="4" t="s">
        <v>99</v>
      </c>
      <c r="E24" s="15" t="s">
        <v>46</v>
      </c>
      <c r="F24" s="15" t="s">
        <v>100</v>
      </c>
      <c r="G24" s="37">
        <v>1</v>
      </c>
      <c r="H24" s="37">
        <v>5</v>
      </c>
      <c r="I24" s="24">
        <v>1175</v>
      </c>
      <c r="J24" s="24"/>
      <c r="K24" s="24">
        <v>211</v>
      </c>
      <c r="L24" s="24"/>
      <c r="M24" s="64"/>
      <c r="N24" s="14">
        <f>I24/H24</f>
        <v>235</v>
      </c>
      <c r="O24" s="73">
        <v>5</v>
      </c>
      <c r="P24" s="14">
        <v>1752</v>
      </c>
      <c r="Q24" s="14"/>
      <c r="R24" s="14">
        <v>356</v>
      </c>
      <c r="S24" s="14"/>
      <c r="T24" s="64"/>
      <c r="U24" s="74"/>
      <c r="V24" s="14">
        <f>P24/O24</f>
        <v>350.4</v>
      </c>
      <c r="W24" s="74">
        <v>1752</v>
      </c>
      <c r="X24" s="76"/>
      <c r="Y24" s="75">
        <v>356</v>
      </c>
    </row>
    <row r="25" spans="1:25" ht="12.75" customHeight="1">
      <c r="A25" s="72">
        <v>12</v>
      </c>
      <c r="B25" s="72">
        <v>7</v>
      </c>
      <c r="C25" s="4" t="s">
        <v>72</v>
      </c>
      <c r="D25" s="4" t="s">
        <v>73</v>
      </c>
      <c r="E25" s="15" t="s">
        <v>46</v>
      </c>
      <c r="F25" s="15" t="s">
        <v>36</v>
      </c>
      <c r="G25" s="37">
        <v>4</v>
      </c>
      <c r="H25" s="37">
        <v>10</v>
      </c>
      <c r="I25" s="24">
        <v>876</v>
      </c>
      <c r="J25" s="24">
        <v>3641</v>
      </c>
      <c r="K25" s="99">
        <v>151</v>
      </c>
      <c r="L25" s="99">
        <v>637</v>
      </c>
      <c r="M25" s="64">
        <f>(I25/J25*100)-100</f>
        <v>-75.94067563856083</v>
      </c>
      <c r="N25" s="14">
        <f>I25/H25</f>
        <v>87.6</v>
      </c>
      <c r="O25" s="73">
        <v>10</v>
      </c>
      <c r="P25" s="22">
        <v>1429</v>
      </c>
      <c r="Q25" s="22">
        <v>4860</v>
      </c>
      <c r="R25" s="96">
        <v>261</v>
      </c>
      <c r="S25" s="96">
        <v>899</v>
      </c>
      <c r="T25" s="64">
        <f>(P25/Q25*100)-100</f>
        <v>-70.59670781893004</v>
      </c>
      <c r="U25" s="76">
        <v>15946</v>
      </c>
      <c r="V25" s="14">
        <f>P25/O25</f>
        <v>142.9</v>
      </c>
      <c r="W25" s="74">
        <f>SUM(U25,P25)</f>
        <v>17375</v>
      </c>
      <c r="X25" s="74">
        <v>2967</v>
      </c>
      <c r="Y25" s="75">
        <f>SUM(X25,R25)</f>
        <v>3228</v>
      </c>
    </row>
    <row r="26" spans="1:25" ht="12.75" customHeight="1">
      <c r="A26" s="72">
        <v>13</v>
      </c>
      <c r="B26" s="72">
        <v>8</v>
      </c>
      <c r="C26" s="4" t="s">
        <v>57</v>
      </c>
      <c r="D26" s="4" t="s">
        <v>58</v>
      </c>
      <c r="E26" s="15" t="s">
        <v>59</v>
      </c>
      <c r="F26" s="15" t="s">
        <v>36</v>
      </c>
      <c r="G26" s="37">
        <v>8</v>
      </c>
      <c r="H26" s="37">
        <v>10</v>
      </c>
      <c r="I26" s="14">
        <v>706</v>
      </c>
      <c r="J26" s="14">
        <v>2444</v>
      </c>
      <c r="K26" s="14">
        <v>117</v>
      </c>
      <c r="L26" s="14">
        <v>407</v>
      </c>
      <c r="M26" s="64">
        <f>(I26/J26*100)-100</f>
        <v>-71.11292962356792</v>
      </c>
      <c r="N26" s="14">
        <f>I26/H26</f>
        <v>70.6</v>
      </c>
      <c r="O26" s="73">
        <v>10</v>
      </c>
      <c r="P26" s="22">
        <v>1174</v>
      </c>
      <c r="Q26" s="22">
        <v>3165</v>
      </c>
      <c r="R26" s="22">
        <v>207</v>
      </c>
      <c r="S26" s="22">
        <v>544</v>
      </c>
      <c r="T26" s="64">
        <f>(P26/Q26*100)-100</f>
        <v>-62.90679304897314</v>
      </c>
      <c r="U26" s="76">
        <v>139816</v>
      </c>
      <c r="V26" s="14">
        <f>P26/O26</f>
        <v>117.4</v>
      </c>
      <c r="W26" s="74">
        <f>SUM(U26,P26)</f>
        <v>140990</v>
      </c>
      <c r="X26" s="74">
        <v>25357</v>
      </c>
      <c r="Y26" s="75">
        <f>SUM(X26,R26)</f>
        <v>25564</v>
      </c>
    </row>
    <row r="27" spans="1:25" ht="12.75">
      <c r="A27" s="72">
        <v>14</v>
      </c>
      <c r="B27" s="72">
        <v>9</v>
      </c>
      <c r="C27" s="4" t="s">
        <v>61</v>
      </c>
      <c r="D27" s="4" t="s">
        <v>62</v>
      </c>
      <c r="E27" s="15" t="s">
        <v>48</v>
      </c>
      <c r="F27" s="15" t="s">
        <v>49</v>
      </c>
      <c r="G27" s="37">
        <v>6</v>
      </c>
      <c r="H27" s="37">
        <v>9</v>
      </c>
      <c r="I27" s="24">
        <v>718</v>
      </c>
      <c r="J27" s="24">
        <v>2560</v>
      </c>
      <c r="K27" s="14">
        <v>136</v>
      </c>
      <c r="L27" s="14">
        <v>494</v>
      </c>
      <c r="M27" s="64">
        <f>(I27/J27*100)-100</f>
        <v>-71.953125</v>
      </c>
      <c r="N27" s="14">
        <f>I27/H27</f>
        <v>79.77777777777777</v>
      </c>
      <c r="O27" s="73">
        <v>9</v>
      </c>
      <c r="P27" s="14">
        <v>1031</v>
      </c>
      <c r="Q27" s="14">
        <v>2742</v>
      </c>
      <c r="R27" s="14">
        <v>206</v>
      </c>
      <c r="S27" s="14">
        <v>533</v>
      </c>
      <c r="T27" s="64">
        <f>(P27/Q27*100)-100</f>
        <v>-62.39970824215901</v>
      </c>
      <c r="U27" s="24">
        <v>38107</v>
      </c>
      <c r="V27" s="14">
        <f>P27/O27</f>
        <v>114.55555555555556</v>
      </c>
      <c r="W27" s="74">
        <f>SUM(U27,P27)</f>
        <v>39138</v>
      </c>
      <c r="X27" s="76">
        <v>7840</v>
      </c>
      <c r="Y27" s="75">
        <f>SUM(X27,R27)</f>
        <v>8046</v>
      </c>
    </row>
    <row r="28" spans="1:25" ht="12.75">
      <c r="A28" s="72">
        <v>15</v>
      </c>
      <c r="B28" s="72">
        <v>11</v>
      </c>
      <c r="C28" s="4" t="s">
        <v>55</v>
      </c>
      <c r="D28" s="4" t="s">
        <v>56</v>
      </c>
      <c r="E28" s="15" t="s">
        <v>46</v>
      </c>
      <c r="F28" s="15" t="s">
        <v>42</v>
      </c>
      <c r="G28" s="37">
        <v>9</v>
      </c>
      <c r="H28" s="37">
        <v>11</v>
      </c>
      <c r="I28" s="24">
        <v>464</v>
      </c>
      <c r="J28" s="24">
        <v>1292</v>
      </c>
      <c r="K28" s="22">
        <v>73</v>
      </c>
      <c r="L28" s="22">
        <v>205</v>
      </c>
      <c r="M28" s="64">
        <f>(I28/J28*100)-100</f>
        <v>-64.08668730650155</v>
      </c>
      <c r="N28" s="14">
        <f>I28/H28</f>
        <v>42.18181818181818</v>
      </c>
      <c r="O28" s="73">
        <v>11</v>
      </c>
      <c r="P28" s="14">
        <v>896</v>
      </c>
      <c r="Q28" s="14">
        <v>1762</v>
      </c>
      <c r="R28" s="14">
        <v>153</v>
      </c>
      <c r="S28" s="14">
        <v>315</v>
      </c>
      <c r="T28" s="64">
        <f>(P28/Q28*100)-100</f>
        <v>-49.148694665153236</v>
      </c>
      <c r="U28" s="95">
        <v>48291</v>
      </c>
      <c r="V28" s="14">
        <f>P28/O28</f>
        <v>81.45454545454545</v>
      </c>
      <c r="W28" s="74">
        <f>SUM(U28,P28)</f>
        <v>49187</v>
      </c>
      <c r="X28" s="74">
        <v>8523</v>
      </c>
      <c r="Y28" s="75">
        <f>SUM(X28,R28)</f>
        <v>8676</v>
      </c>
    </row>
    <row r="29" spans="1:25" ht="12.75">
      <c r="A29" s="72">
        <v>16</v>
      </c>
      <c r="B29" s="72">
        <v>15</v>
      </c>
      <c r="C29" s="89" t="s">
        <v>79</v>
      </c>
      <c r="D29" s="89" t="s">
        <v>80</v>
      </c>
      <c r="E29" s="15" t="s">
        <v>46</v>
      </c>
      <c r="F29" s="15" t="s">
        <v>47</v>
      </c>
      <c r="G29" s="37">
        <v>3</v>
      </c>
      <c r="H29" s="37">
        <v>1</v>
      </c>
      <c r="I29" s="24">
        <v>234</v>
      </c>
      <c r="J29" s="24">
        <v>739</v>
      </c>
      <c r="K29" s="24">
        <v>50</v>
      </c>
      <c r="L29" s="24">
        <v>160</v>
      </c>
      <c r="M29" s="64">
        <f>(I29/J29*100)-100</f>
        <v>-68.33558863328822</v>
      </c>
      <c r="N29" s="14">
        <f>I29/H29</f>
        <v>234</v>
      </c>
      <c r="O29" s="37">
        <v>1</v>
      </c>
      <c r="P29" s="14">
        <v>684</v>
      </c>
      <c r="Q29" s="14">
        <v>1130</v>
      </c>
      <c r="R29" s="14">
        <v>157</v>
      </c>
      <c r="S29" s="14">
        <v>260</v>
      </c>
      <c r="T29" s="64">
        <f>(P29/Q29*100)-100</f>
        <v>-39.46902654867257</v>
      </c>
      <c r="U29" s="100">
        <v>3397</v>
      </c>
      <c r="V29" s="14">
        <f>P29/O29</f>
        <v>684</v>
      </c>
      <c r="W29" s="74">
        <f>SUM(U29,P29)</f>
        <v>4081</v>
      </c>
      <c r="X29" s="74">
        <v>881</v>
      </c>
      <c r="Y29" s="75">
        <f>SUM(X29,R29)</f>
        <v>1038</v>
      </c>
    </row>
    <row r="30" spans="1:25" ht="12.75">
      <c r="A30" s="72">
        <v>17</v>
      </c>
      <c r="B30" s="72">
        <v>12</v>
      </c>
      <c r="C30" s="4" t="s">
        <v>84</v>
      </c>
      <c r="D30" s="4" t="s">
        <v>85</v>
      </c>
      <c r="E30" s="15" t="s">
        <v>46</v>
      </c>
      <c r="F30" s="15" t="s">
        <v>42</v>
      </c>
      <c r="G30" s="37">
        <v>4</v>
      </c>
      <c r="H30" s="37">
        <v>11</v>
      </c>
      <c r="I30" s="24">
        <v>295</v>
      </c>
      <c r="J30" s="24">
        <v>1202</v>
      </c>
      <c r="K30" s="98">
        <v>68</v>
      </c>
      <c r="L30" s="98">
        <v>217</v>
      </c>
      <c r="M30" s="64">
        <f>(I30/J30*100)-100</f>
        <v>-75.4575707154742</v>
      </c>
      <c r="N30" s="14">
        <f>I30/H30</f>
        <v>26.818181818181817</v>
      </c>
      <c r="O30" s="38">
        <v>11</v>
      </c>
      <c r="P30" s="14">
        <v>567</v>
      </c>
      <c r="Q30" s="14">
        <v>1625</v>
      </c>
      <c r="R30" s="14">
        <v>101</v>
      </c>
      <c r="S30" s="14">
        <v>294</v>
      </c>
      <c r="T30" s="64">
        <f>(P30/Q30*100)-100</f>
        <v>-65.1076923076923</v>
      </c>
      <c r="U30" s="74">
        <v>11666</v>
      </c>
      <c r="V30" s="14">
        <f>P30/O30</f>
        <v>51.54545454545455</v>
      </c>
      <c r="W30" s="74">
        <f>SUM(U30,P30)</f>
        <v>12233</v>
      </c>
      <c r="X30" s="74">
        <v>2196</v>
      </c>
      <c r="Y30" s="75">
        <f>SUM(X30,R30)</f>
        <v>2297</v>
      </c>
    </row>
    <row r="31" spans="1:25" ht="12.75">
      <c r="A31" s="72">
        <v>18</v>
      </c>
      <c r="B31" s="72">
        <v>10</v>
      </c>
      <c r="C31" s="94" t="s">
        <v>69</v>
      </c>
      <c r="D31" s="4" t="s">
        <v>71</v>
      </c>
      <c r="E31" s="15" t="s">
        <v>46</v>
      </c>
      <c r="F31" s="15" t="s">
        <v>42</v>
      </c>
      <c r="G31" s="37">
        <v>5</v>
      </c>
      <c r="H31" s="37">
        <v>9</v>
      </c>
      <c r="I31" s="24">
        <v>314</v>
      </c>
      <c r="J31" s="24">
        <v>1563</v>
      </c>
      <c r="K31" s="24">
        <v>55</v>
      </c>
      <c r="L31" s="24">
        <v>283</v>
      </c>
      <c r="M31" s="64">
        <f>(I31/J31*100)-100</f>
        <v>-79.9104286628279</v>
      </c>
      <c r="N31" s="14">
        <f>I31/H31</f>
        <v>34.888888888888886</v>
      </c>
      <c r="O31" s="37">
        <v>9</v>
      </c>
      <c r="P31" s="14">
        <v>558</v>
      </c>
      <c r="Q31" s="14">
        <v>1882</v>
      </c>
      <c r="R31" s="14">
        <v>118</v>
      </c>
      <c r="S31" s="14">
        <v>358</v>
      </c>
      <c r="T31" s="64">
        <f>(P31/Q31*100)-100</f>
        <v>-70.35069075451648</v>
      </c>
      <c r="U31" s="90">
        <v>26104</v>
      </c>
      <c r="V31" s="14">
        <f>P31/O31</f>
        <v>62</v>
      </c>
      <c r="W31" s="74">
        <f>SUM(U31,P31)</f>
        <v>26662</v>
      </c>
      <c r="X31" s="74">
        <v>4897</v>
      </c>
      <c r="Y31" s="75">
        <f>SUM(X31,R31)</f>
        <v>5015</v>
      </c>
    </row>
    <row r="32" spans="1:25" ht="12.75">
      <c r="A32" s="72">
        <v>19</v>
      </c>
      <c r="B32" s="72">
        <v>19</v>
      </c>
      <c r="C32" s="4" t="s">
        <v>53</v>
      </c>
      <c r="D32" s="4" t="s">
        <v>54</v>
      </c>
      <c r="E32" s="15" t="s">
        <v>50</v>
      </c>
      <c r="F32" s="15" t="s">
        <v>42</v>
      </c>
      <c r="G32" s="37">
        <v>12</v>
      </c>
      <c r="H32" s="37">
        <v>24</v>
      </c>
      <c r="I32" s="14">
        <v>424</v>
      </c>
      <c r="J32" s="14">
        <v>632</v>
      </c>
      <c r="K32" s="22">
        <v>78</v>
      </c>
      <c r="L32" s="22">
        <v>116</v>
      </c>
      <c r="M32" s="64">
        <f>(I32/J32*100)-100</f>
        <v>-32.91139240506328</v>
      </c>
      <c r="N32" s="14">
        <f>I32/H32</f>
        <v>17.666666666666668</v>
      </c>
      <c r="O32" s="37">
        <v>24</v>
      </c>
      <c r="P32" s="22">
        <v>442</v>
      </c>
      <c r="Q32" s="22">
        <v>679</v>
      </c>
      <c r="R32" s="22">
        <v>82</v>
      </c>
      <c r="S32" s="22">
        <v>125</v>
      </c>
      <c r="T32" s="64">
        <f>(P32/Q32*100)-100</f>
        <v>-34.90427098674522</v>
      </c>
      <c r="U32" s="90">
        <v>87430</v>
      </c>
      <c r="V32" s="14">
        <f>P32/O32</f>
        <v>18.416666666666668</v>
      </c>
      <c r="W32" s="74">
        <f>SUM(U32,P32)</f>
        <v>87872</v>
      </c>
      <c r="X32" s="74">
        <v>16501</v>
      </c>
      <c r="Y32" s="75">
        <f>SUM(X32,R32)</f>
        <v>16583</v>
      </c>
    </row>
    <row r="33" spans="1:25" ht="13.5" thickBot="1">
      <c r="A33" s="72">
        <v>20</v>
      </c>
      <c r="B33" s="72">
        <v>16</v>
      </c>
      <c r="C33" s="4" t="s">
        <v>64</v>
      </c>
      <c r="D33" s="4" t="s">
        <v>65</v>
      </c>
      <c r="E33" s="15" t="s">
        <v>46</v>
      </c>
      <c r="F33" s="15" t="s">
        <v>36</v>
      </c>
      <c r="G33" s="37">
        <v>5</v>
      </c>
      <c r="H33" s="37">
        <v>9</v>
      </c>
      <c r="I33" s="14">
        <v>273</v>
      </c>
      <c r="J33" s="14">
        <v>842</v>
      </c>
      <c r="K33" s="14">
        <v>54</v>
      </c>
      <c r="L33" s="14">
        <v>161</v>
      </c>
      <c r="M33" s="64">
        <f>(I33/J33*100)-100</f>
        <v>-67.5771971496437</v>
      </c>
      <c r="N33" s="14">
        <f>I33/H33</f>
        <v>30.333333333333332</v>
      </c>
      <c r="O33" s="73">
        <v>9</v>
      </c>
      <c r="P33" s="14">
        <v>436</v>
      </c>
      <c r="Q33" s="14">
        <v>1051</v>
      </c>
      <c r="R33" s="14">
        <v>89</v>
      </c>
      <c r="S33" s="14">
        <v>211</v>
      </c>
      <c r="T33" s="64">
        <f>(P33/Q33*100)-100</f>
        <v>-58.51569933396765</v>
      </c>
      <c r="U33" s="84">
        <v>11451</v>
      </c>
      <c r="V33" s="14">
        <f>P33/O33</f>
        <v>48.44444444444444</v>
      </c>
      <c r="W33" s="74">
        <f>SUM(U33,P33)</f>
        <v>11887</v>
      </c>
      <c r="X33" s="84">
        <v>2545</v>
      </c>
      <c r="Y33" s="75">
        <f>SUM(X33,R33)</f>
        <v>2634</v>
      </c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220</v>
      </c>
      <c r="I34" s="31">
        <f>SUM(I14:I33)</f>
        <v>60736</v>
      </c>
      <c r="J34" s="31">
        <f>SUM(J14:J33)</f>
        <v>109318</v>
      </c>
      <c r="K34" s="31">
        <f>SUM(K14:K33)</f>
        <v>10828</v>
      </c>
      <c r="L34" s="31">
        <f>SUM(L14:L33)</f>
        <v>19193</v>
      </c>
      <c r="M34" s="68">
        <f>(I34/J34*100)-100</f>
        <v>-44.440988675241044</v>
      </c>
      <c r="N34" s="32">
        <f>I34/H34</f>
        <v>276.07272727272726</v>
      </c>
      <c r="O34" s="34">
        <f>SUM(O14:O33)</f>
        <v>220</v>
      </c>
      <c r="P34" s="31">
        <f>SUM(P14:P33)</f>
        <v>99806</v>
      </c>
      <c r="Q34" s="31">
        <v>348995</v>
      </c>
      <c r="R34" s="31">
        <f>SUM(R14:R33)</f>
        <v>19430</v>
      </c>
      <c r="S34" s="31">
        <v>70166</v>
      </c>
      <c r="T34" s="68">
        <f>(P34/Q34*100)-100</f>
        <v>-71.40188254846058</v>
      </c>
      <c r="U34" s="31">
        <f>SUM(U14:U33)</f>
        <v>1041114</v>
      </c>
      <c r="V34" s="86">
        <f>P34/O34</f>
        <v>453.6636363636364</v>
      </c>
      <c r="W34" s="88">
        <f>SUM(U34,P34)</f>
        <v>1140920</v>
      </c>
      <c r="X34" s="87">
        <f>SUM(X14:X33)</f>
        <v>196104</v>
      </c>
      <c r="Y34" s="35">
        <f>SUM(Y14:Y33)</f>
        <v>215534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23 - May</v>
      </c>
      <c r="L4" s="20"/>
      <c r="M4" s="62" t="str">
        <f>'WEEKLY COMPETITIVE REPORT'!M4</f>
        <v>25 -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22 - May</v>
      </c>
      <c r="L5" s="7"/>
      <c r="M5" s="63" t="str">
        <f>'WEEKLY COMPETITIVE REPORT'!M5</f>
        <v>28 -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41788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X-MEN DAYS OF FUTURE PAST</v>
      </c>
      <c r="D14" s="4" t="str">
        <f>'WEEKLY COMPETITIVE REPORT'!D14</f>
        <v>MOŽJE X: DNEVI PRIHODNJE PRETEKLOSTI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12</v>
      </c>
      <c r="I14" s="14">
        <f>'WEEKLY COMPETITIVE REPORT'!I14/Y4</f>
        <v>19014.376555156206</v>
      </c>
      <c r="J14" s="14">
        <f>'WEEKLY COMPETITIVE REPORT'!J14/Y4</f>
        <v>0</v>
      </c>
      <c r="K14" s="22">
        <f>'WEEKLY COMPETITIVE REPORT'!K14</f>
        <v>2364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1584.5313795963505</v>
      </c>
      <c r="O14" s="37">
        <f>'WEEKLY COMPETITIVE REPORT'!O14</f>
        <v>12</v>
      </c>
      <c r="P14" s="14">
        <f>'WEEKLY COMPETITIVE REPORT'!P14/Y4</f>
        <v>32858.72269836881</v>
      </c>
      <c r="Q14" s="14">
        <f>'WEEKLY COMPETITIVE REPORT'!Q14/Y4</f>
        <v>0</v>
      </c>
      <c r="R14" s="22">
        <f>'WEEKLY COMPETITIVE REPORT'!R14</f>
        <v>4499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2738.226891530734</v>
      </c>
      <c r="W14" s="25">
        <f aca="true" t="shared" si="2" ref="W14:W20">P14+U14</f>
        <v>32858.72269836881</v>
      </c>
      <c r="X14" s="22">
        <f>'WEEKLY COMPETITIVE REPORT'!X14</f>
        <v>0</v>
      </c>
      <c r="Y14" s="56">
        <f>'WEEKLY COMPETITIVE REPORT'!Y14</f>
        <v>4499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NEIGHBORS</v>
      </c>
      <c r="D15" s="4" t="str">
        <f>'WEEKLY COMPETITIVE REPORT'!D15</f>
        <v>SOSEDI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9</v>
      </c>
      <c r="I15" s="14">
        <f>'WEEKLY COMPETITIVE REPORT'!I15/Y4</f>
        <v>14798.175283384018</v>
      </c>
      <c r="J15" s="14">
        <f>'WEEKLY COMPETITIVE REPORT'!J15/Y4</f>
        <v>36228.918993641135</v>
      </c>
      <c r="K15" s="22">
        <f>'WEEKLY COMPETITIVE REPORT'!K15</f>
        <v>1931</v>
      </c>
      <c r="L15" s="22">
        <f>'WEEKLY COMPETITIVE REPORT'!L15</f>
        <v>4678</v>
      </c>
      <c r="M15" s="64">
        <f>'WEEKLY COMPETITIVE REPORT'!M15</f>
        <v>-59.15369352869353</v>
      </c>
      <c r="N15" s="14">
        <f t="shared" si="0"/>
        <v>1644.24169815378</v>
      </c>
      <c r="O15" s="37">
        <f>'WEEKLY COMPETITIVE REPORT'!O15</f>
        <v>9</v>
      </c>
      <c r="P15" s="14">
        <f>'WEEKLY COMPETITIVE REPORT'!P15/Y4</f>
        <v>22058.335637268454</v>
      </c>
      <c r="Q15" s="14">
        <f>'WEEKLY COMPETITIVE REPORT'!Q15/Y4</f>
        <v>47449.543820846004</v>
      </c>
      <c r="R15" s="22">
        <f>'WEEKLY COMPETITIVE REPORT'!R15</f>
        <v>3142</v>
      </c>
      <c r="S15" s="22">
        <f>'WEEKLY COMPETITIVE REPORT'!S15</f>
        <v>6591</v>
      </c>
      <c r="T15" s="64">
        <f>'WEEKLY COMPETITIVE REPORT'!T15</f>
        <v>-53.51201747997087</v>
      </c>
      <c r="U15" s="14">
        <f>'WEEKLY COMPETITIVE REPORT'!U15/Y4</f>
        <v>119654.40973182194</v>
      </c>
      <c r="V15" s="14">
        <f t="shared" si="1"/>
        <v>2450.9261819187172</v>
      </c>
      <c r="W15" s="25">
        <f t="shared" si="2"/>
        <v>141712.7453690904</v>
      </c>
      <c r="X15" s="22">
        <f>'WEEKLY COMPETITIVE REPORT'!X15</f>
        <v>16943</v>
      </c>
      <c r="Y15" s="56">
        <f>'WEEKLY COMPETITIVE REPORT'!Y15</f>
        <v>20085</v>
      </c>
    </row>
    <row r="16" spans="1:25" ht="12.75">
      <c r="A16" s="50">
        <v>3</v>
      </c>
      <c r="B16" s="4">
        <f>'WEEKLY COMPETITIVE REPORT'!B16</f>
        <v>1</v>
      </c>
      <c r="C16" s="4" t="str">
        <f>'WEEKLY COMPETITIVE REPORT'!C16</f>
        <v>GODZILLA (2014)</v>
      </c>
      <c r="D16" s="4" t="str">
        <f>'WEEKLY COMPETITIVE REPORT'!D16</f>
        <v>GODZILA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12</v>
      </c>
      <c r="I16" s="14">
        <f>'WEEKLY COMPETITIVE REPORT'!I16/Y4</f>
        <v>11801.216477743987</v>
      </c>
      <c r="J16" s="14">
        <f>'WEEKLY COMPETITIVE REPORT'!J16/Y4</f>
        <v>37021.01188830522</v>
      </c>
      <c r="K16" s="22">
        <f>'WEEKLY COMPETITIVE REPORT'!K16</f>
        <v>1372</v>
      </c>
      <c r="L16" s="22">
        <f>'WEEKLY COMPETITIVE REPORT'!L16</f>
        <v>4268</v>
      </c>
      <c r="M16" s="64">
        <f>'WEEKLY COMPETITIVE REPORT'!M16</f>
        <v>-68.12292296777566</v>
      </c>
      <c r="N16" s="14">
        <f t="shared" si="0"/>
        <v>983.4347064786656</v>
      </c>
      <c r="O16" s="37">
        <f>'WEEKLY COMPETITIVE REPORT'!O16</f>
        <v>12</v>
      </c>
      <c r="P16" s="14">
        <f>'WEEKLY COMPETITIVE REPORT'!P16/Y4</f>
        <v>18287.254630909592</v>
      </c>
      <c r="Q16" s="14">
        <f>'WEEKLY COMPETITIVE REPORT'!Q16/Y4</f>
        <v>51786.01050594415</v>
      </c>
      <c r="R16" s="22">
        <f>'WEEKLY COMPETITIVE REPORT'!R16</f>
        <v>2276</v>
      </c>
      <c r="S16" s="22">
        <f>'WEEKLY COMPETITIVE REPORT'!S16</f>
        <v>6312</v>
      </c>
      <c r="T16" s="64">
        <f>'WEEKLY COMPETITIVE REPORT'!T16</f>
        <v>-64.68688270781058</v>
      </c>
      <c r="U16" s="14">
        <f>'WEEKLY COMPETITIVE REPORT'!U16/Y4</f>
        <v>51956.04091788775</v>
      </c>
      <c r="V16" s="14">
        <f t="shared" si="1"/>
        <v>1523.9378859091328</v>
      </c>
      <c r="W16" s="25">
        <f t="shared" si="2"/>
        <v>70243.29554879735</v>
      </c>
      <c r="X16" s="22">
        <f>'WEEKLY COMPETITIVE REPORT'!X16</f>
        <v>6312</v>
      </c>
      <c r="Y16" s="56">
        <f>'WEEKLY COMPETITIVE REPORT'!Y16</f>
        <v>8588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GRACE OF MONACO</v>
      </c>
      <c r="D17" s="4" t="str">
        <f>'WEEKLY COMPETITIVE REPORT'!D17</f>
        <v>GRACE MONAŠKA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1</v>
      </c>
      <c r="H17" s="37">
        <f>'WEEKLY COMPETITIVE REPORT'!H17</f>
        <v>11</v>
      </c>
      <c r="I17" s="14">
        <f>'WEEKLY COMPETITIVE REPORT'!I17/Y4</f>
        <v>6639.4802322366595</v>
      </c>
      <c r="J17" s="14">
        <f>'WEEKLY COMPETITIVE REPORT'!J17/Y4</f>
        <v>0</v>
      </c>
      <c r="K17" s="22">
        <f>'WEEKLY COMPETITIVE REPORT'!K17</f>
        <v>860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603.5891120215146</v>
      </c>
      <c r="O17" s="37">
        <f>'WEEKLY COMPETITIVE REPORT'!O17</f>
        <v>11</v>
      </c>
      <c r="P17" s="14">
        <f>'WEEKLY COMPETITIVE REPORT'!P17/Y4</f>
        <v>12799.281172242188</v>
      </c>
      <c r="Q17" s="14">
        <f>'WEEKLY COMPETITIVE REPORT'!Q17/Y4</f>
        <v>0</v>
      </c>
      <c r="R17" s="22">
        <f>'WEEKLY COMPETITIVE REPORT'!R17</f>
        <v>1873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1163.5710156583807</v>
      </c>
      <c r="W17" s="25">
        <f t="shared" si="2"/>
        <v>12799.281172242188</v>
      </c>
      <c r="X17" s="22">
        <f>'WEEKLY COMPETITIVE REPORT'!X17</f>
        <v>0</v>
      </c>
      <c r="Y17" s="56">
        <f>'WEEKLY COMPETITIVE REPORT'!Y17</f>
        <v>1873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OTHER WOMAN</v>
      </c>
      <c r="D18" s="4" t="str">
        <f>'WEEKLY COMPETITIVE REPORT'!D18</f>
        <v>MAŠČEVANJE V VISKOIH PETAH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9</v>
      </c>
      <c r="I18" s="14">
        <f>'WEEKLY COMPETITIVE REPORT'!I18/Y4</f>
        <v>6398.949405584738</v>
      </c>
      <c r="J18" s="14">
        <f>'WEEKLY COMPETITIVE REPORT'!J18/Y4</f>
        <v>18386.78462814487</v>
      </c>
      <c r="K18" s="22">
        <f>'WEEKLY COMPETITIVE REPORT'!K18</f>
        <v>844</v>
      </c>
      <c r="L18" s="22">
        <f>'WEEKLY COMPETITIVE REPORT'!L18</f>
        <v>2371</v>
      </c>
      <c r="M18" s="64">
        <f>'WEEKLY COMPETITIVE REPORT'!M18</f>
        <v>-65.1981054056086</v>
      </c>
      <c r="N18" s="14">
        <f t="shared" si="0"/>
        <v>710.9943783983042</v>
      </c>
      <c r="O18" s="37">
        <f>'WEEKLY COMPETITIVE REPORT'!O18</f>
        <v>9</v>
      </c>
      <c r="P18" s="14">
        <f>'WEEKLY COMPETITIVE REPORT'!P18/Y4</f>
        <v>9998.617638927288</v>
      </c>
      <c r="Q18" s="14">
        <f>'WEEKLY COMPETITIVE REPORT'!Q18/Y4</f>
        <v>23801.492949958527</v>
      </c>
      <c r="R18" s="22">
        <f>'WEEKLY COMPETITIVE REPORT'!R18</f>
        <v>1443</v>
      </c>
      <c r="S18" s="22">
        <f>'WEEKLY COMPETITIVE REPORT'!S18</f>
        <v>3257</v>
      </c>
      <c r="T18" s="64">
        <f>'WEEKLY COMPETITIVE REPORT'!T18</f>
        <v>-57.991636659310025</v>
      </c>
      <c r="U18" s="14">
        <f>'WEEKLY COMPETITIVE REPORT'!U18/Y4</f>
        <v>176184.68343931434</v>
      </c>
      <c r="V18" s="14">
        <f t="shared" si="1"/>
        <v>1110.9575154363654</v>
      </c>
      <c r="W18" s="25">
        <f t="shared" si="2"/>
        <v>186183.3010782416</v>
      </c>
      <c r="X18" s="22">
        <f>'WEEKLY COMPETITIVE REPORT'!X18</f>
        <v>24707</v>
      </c>
      <c r="Y18" s="56">
        <f>'WEEKLY COMPETITIVE REPORT'!Y18</f>
        <v>26150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RIO 2</v>
      </c>
      <c r="D19" s="4" t="str">
        <f>'WEEKLY COMPETITIVE REPORT'!D19</f>
        <v>RIO 2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7</v>
      </c>
      <c r="H19" s="37">
        <f>'WEEKLY COMPETITIVE REPORT'!H19</f>
        <v>23</v>
      </c>
      <c r="I19" s="14">
        <f>'WEEKLY COMPETITIVE REPORT'!I19/Y4</f>
        <v>5476.914570085706</v>
      </c>
      <c r="J19" s="14">
        <f>'WEEKLY COMPETITIVE REPORT'!J19/Y4</f>
        <v>17784.075200442356</v>
      </c>
      <c r="K19" s="22">
        <f>'WEEKLY COMPETITIVE REPORT'!K19</f>
        <v>812</v>
      </c>
      <c r="L19" s="22">
        <f>'WEEKLY COMPETITIVE REPORT'!L19</f>
        <v>2309</v>
      </c>
      <c r="M19" s="64">
        <f>'WEEKLY COMPETITIVE REPORT'!M19</f>
        <v>-69.20326467158958</v>
      </c>
      <c r="N19" s="14">
        <f t="shared" si="0"/>
        <v>238.12672043850895</v>
      </c>
      <c r="O19" s="37">
        <f>'WEEKLY COMPETITIVE REPORT'!O19</f>
        <v>23</v>
      </c>
      <c r="P19" s="14">
        <f>'WEEKLY COMPETITIVE REPORT'!P19/Y4</f>
        <v>9451.20265413326</v>
      </c>
      <c r="Q19" s="14">
        <f>'WEEKLY COMPETITIVE REPORT'!Q19/Y4</f>
        <v>21351.949129112523</v>
      </c>
      <c r="R19" s="22">
        <f>'WEEKLY COMPETITIVE REPORT'!R19</f>
        <v>1525</v>
      </c>
      <c r="S19" s="22">
        <f>'WEEKLY COMPETITIVE REPORT'!S19</f>
        <v>2846</v>
      </c>
      <c r="T19" s="64">
        <f>'WEEKLY COMPETITIVE REPORT'!T19</f>
        <v>-55.73611290949113</v>
      </c>
      <c r="U19" s="14">
        <f>'WEEKLY COMPETITIVE REPORT'!U19/Y4</f>
        <v>414612.9388996406</v>
      </c>
      <c r="V19" s="14">
        <f t="shared" si="1"/>
        <v>410.921854527533</v>
      </c>
      <c r="W19" s="25">
        <f t="shared" si="2"/>
        <v>424064.14155377384</v>
      </c>
      <c r="X19" s="22">
        <f>'WEEKLY COMPETITIVE REPORT'!X19</f>
        <v>56508</v>
      </c>
      <c r="Y19" s="56">
        <f>'WEEKLY COMPETITIVE REPORT'!Y19</f>
        <v>58033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WALK OF SHAME</v>
      </c>
      <c r="D20" s="4" t="str">
        <f>'WEEKLY COMPETITIVE REPORT'!D20</f>
        <v>SEKS NA EKS</v>
      </c>
      <c r="E20" s="4" t="str">
        <f>'WEEKLY COMPETITIVE REPORT'!E20</f>
        <v>IND</v>
      </c>
      <c r="F20" s="4" t="str">
        <f>'WEEKLY COMPETITIVE REPORT'!F20</f>
        <v>Karantanija</v>
      </c>
      <c r="G20" s="37">
        <f>'WEEKLY COMPETITIVE REPORT'!G20</f>
        <v>1</v>
      </c>
      <c r="H20" s="37">
        <f>'WEEKLY COMPETITIVE REPORT'!H20</f>
        <v>9</v>
      </c>
      <c r="I20" s="14">
        <f>'WEEKLY COMPETITIVE REPORT'!I20/Y4</f>
        <v>5284.766380978711</v>
      </c>
      <c r="J20" s="14">
        <f>'WEEKLY COMPETITIVE REPORT'!J20/Y4</f>
        <v>0</v>
      </c>
      <c r="K20" s="22">
        <f>'WEEKLY COMPETITIVE REPORT'!K20</f>
        <v>681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587.1962645531901</v>
      </c>
      <c r="O20" s="37">
        <f>'WEEKLY COMPETITIVE REPORT'!O20</f>
        <v>9</v>
      </c>
      <c r="P20" s="14">
        <f>'WEEKLY COMPETITIVE REPORT'!P20/Y4</f>
        <v>8364.666850981475</v>
      </c>
      <c r="Q20" s="14">
        <f>'WEEKLY COMPETITIVE REPORT'!Q20/Y4</f>
        <v>0</v>
      </c>
      <c r="R20" s="22">
        <f>'WEEKLY COMPETITIVE REPORT'!R20</f>
        <v>1198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658.0038706110035</v>
      </c>
      <c r="V20" s="14">
        <f t="shared" si="1"/>
        <v>929.4074278868306</v>
      </c>
      <c r="W20" s="25">
        <f t="shared" si="2"/>
        <v>9022.67072159248</v>
      </c>
      <c r="X20" s="22">
        <f>'WEEKLY COMPETITIVE REPORT'!X20</f>
        <v>140</v>
      </c>
      <c r="Y20" s="56">
        <f>'WEEKLY COMPETITIVE REPORT'!Y20</f>
        <v>1338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TRACKS</v>
      </c>
      <c r="D21" s="4" t="str">
        <f>'WEEKLY COMPETITIVE REPORT'!D21</f>
        <v>POTI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1</v>
      </c>
      <c r="I21" s="14">
        <f>'WEEKLY COMPETITIVE REPORT'!I21/Y4</f>
        <v>2081.8357755045618</v>
      </c>
      <c r="J21" s="14">
        <f>'WEEKLY COMPETITIVE REPORT'!J21/Y4</f>
        <v>0</v>
      </c>
      <c r="K21" s="22">
        <f>'WEEKLY COMPETITIVE REPORT'!K21</f>
        <v>323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2081.8357755045618</v>
      </c>
      <c r="O21" s="37">
        <f>'WEEKLY COMPETITIVE REPORT'!O21</f>
        <v>1</v>
      </c>
      <c r="P21" s="14">
        <f>'WEEKLY COMPETITIVE REPORT'!P21/Y4</f>
        <v>4621.233066076859</v>
      </c>
      <c r="Q21" s="14">
        <f>'WEEKLY COMPETITIVE REPORT'!Q21/Y4</f>
        <v>0</v>
      </c>
      <c r="R21" s="22">
        <f>'WEEKLY COMPETITIVE REPORT'!R21</f>
        <v>740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699.4747027923693</v>
      </c>
      <c r="V21" s="14">
        <f aca="true" t="shared" si="4" ref="V21:V33">P21/O21</f>
        <v>4621.233066076859</v>
      </c>
      <c r="W21" s="25">
        <f aca="true" t="shared" si="5" ref="W21:W33">P21+U21</f>
        <v>5320.707768869229</v>
      </c>
      <c r="X21" s="22">
        <f>'WEEKLY COMPETITIVE REPORT'!X21</f>
        <v>197</v>
      </c>
      <c r="Y21" s="56">
        <f>'WEEKLY COMPETITIVE REPORT'!Y21</f>
        <v>937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NUT JOB</v>
      </c>
      <c r="D22" s="4" t="str">
        <f>'WEEKLY COMPETITIVE REPORT'!D22</f>
        <v>TRD OREH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3</v>
      </c>
      <c r="H22" s="37">
        <f>'WEEKLY COMPETITIVE REPORT'!H22</f>
        <v>11</v>
      </c>
      <c r="I22" s="14">
        <f>'WEEKLY COMPETITIVE REPORT'!I22/Y4</f>
        <v>2851.8108930052526</v>
      </c>
      <c r="J22" s="14">
        <f>'WEEKLY COMPETITIVE REPORT'!J22/Y4</f>
        <v>12782.692839369643</v>
      </c>
      <c r="K22" s="22">
        <f>'WEEKLY COMPETITIVE REPORT'!K22</f>
        <v>407</v>
      </c>
      <c r="L22" s="22">
        <f>'WEEKLY COMPETITIVE REPORT'!L22</f>
        <v>1891</v>
      </c>
      <c r="M22" s="64">
        <f>'WEEKLY COMPETITIVE REPORT'!M22</f>
        <v>-77.6900616416135</v>
      </c>
      <c r="N22" s="14">
        <f t="shared" si="3"/>
        <v>259.2555357277502</v>
      </c>
      <c r="O22" s="37">
        <f>'WEEKLY COMPETITIVE REPORT'!O22</f>
        <v>11</v>
      </c>
      <c r="P22" s="14">
        <f>'WEEKLY COMPETITIVE REPORT'!P22/Y4</f>
        <v>4444.290848769699</v>
      </c>
      <c r="Q22" s="14">
        <f>'WEEKLY COMPETITIVE REPORT'!Q22/Y4</f>
        <v>15082.94166436273</v>
      </c>
      <c r="R22" s="22">
        <f>'WEEKLY COMPETITIVE REPORT'!R22</f>
        <v>668</v>
      </c>
      <c r="S22" s="22">
        <f>'WEEKLY COMPETITIVE REPORT'!S22</f>
        <v>2314</v>
      </c>
      <c r="T22" s="64">
        <f>'WEEKLY COMPETITIVE REPORT'!T22</f>
        <v>-70.53432316011364</v>
      </c>
      <c r="U22" s="14">
        <f>'WEEKLY COMPETITIVE REPORT'!U22/Y4</f>
        <v>24940.558473873374</v>
      </c>
      <c r="V22" s="14">
        <f t="shared" si="4"/>
        <v>404.02644079724536</v>
      </c>
      <c r="W22" s="25">
        <f t="shared" si="5"/>
        <v>29384.849322643073</v>
      </c>
      <c r="X22" s="22">
        <f>'WEEKLY COMPETITIVE REPORT'!X22</f>
        <v>3822</v>
      </c>
      <c r="Y22" s="56">
        <f>'WEEKLY COMPETITIVE REPORT'!Y22</f>
        <v>4490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AMAZING SPIDER-MAN 2</v>
      </c>
      <c r="D23" s="4" t="str">
        <f>'WEEKLY COMPETITIVE REPORT'!D23</f>
        <v>NEVERJETNI SPIDER-MAN 2</v>
      </c>
      <c r="E23" s="4" t="str">
        <f>'WEEKLY COMPETITIVE REPORT'!E23</f>
        <v>SONY</v>
      </c>
      <c r="F23" s="4" t="str">
        <f>'WEEKLY COMPETITIVE REPORT'!F23</f>
        <v>CF</v>
      </c>
      <c r="G23" s="37">
        <f>'WEEKLY COMPETITIVE REPORT'!G23</f>
        <v>5</v>
      </c>
      <c r="H23" s="37">
        <f>'WEEKLY COMPETITIVE REPORT'!H23</f>
        <v>24</v>
      </c>
      <c r="I23" s="14">
        <f>'WEEKLY COMPETITIVE REPORT'!I23/Y4</f>
        <v>2037.6002211777716</v>
      </c>
      <c r="J23" s="14">
        <f>'WEEKLY COMPETITIVE REPORT'!J23/Y4</f>
        <v>8295.548797345866</v>
      </c>
      <c r="K23" s="22">
        <f>'WEEKLY COMPETITIVE REPORT'!K23</f>
        <v>241</v>
      </c>
      <c r="L23" s="22">
        <f>'WEEKLY COMPETITIVE REPORT'!L23</f>
        <v>996</v>
      </c>
      <c r="M23" s="64">
        <f>'WEEKLY COMPETITIVE REPORT'!M23</f>
        <v>-75.43742709548408</v>
      </c>
      <c r="N23" s="14">
        <f t="shared" si="3"/>
        <v>84.90000921574048</v>
      </c>
      <c r="O23" s="37">
        <f>'WEEKLY COMPETITIVE REPORT'!O23</f>
        <v>24</v>
      </c>
      <c r="P23" s="14">
        <f>'WEEKLY COMPETITIVE REPORT'!P23/Y4</f>
        <v>2685.9275642797897</v>
      </c>
      <c r="Q23" s="14">
        <f>'WEEKLY COMPETITIVE REPORT'!Q23/Y4</f>
        <v>12003.041194359967</v>
      </c>
      <c r="R23" s="22">
        <f>'WEEKLY COMPETITIVE REPORT'!R23</f>
        <v>336</v>
      </c>
      <c r="S23" s="22">
        <f>'WEEKLY COMPETITIVE REPORT'!S23</f>
        <v>1636</v>
      </c>
      <c r="T23" s="64">
        <f>'WEEKLY COMPETITIVE REPORT'!T23</f>
        <v>-77.62294137970747</v>
      </c>
      <c r="U23" s="14">
        <f>'WEEKLY COMPETITIVE REPORT'!U23/Y4</f>
        <v>122139.89494055847</v>
      </c>
      <c r="V23" s="14">
        <f t="shared" si="4"/>
        <v>111.91364851165791</v>
      </c>
      <c r="W23" s="25">
        <f t="shared" si="5"/>
        <v>124825.82250483826</v>
      </c>
      <c r="X23" s="22">
        <f>'WEEKLY COMPETITIVE REPORT'!X23</f>
        <v>15768</v>
      </c>
      <c r="Y23" s="56">
        <f>'WEEKLY COMPETITIVE REPORT'!Y23</f>
        <v>16104</v>
      </c>
    </row>
    <row r="24" spans="1:25" ht="12.75">
      <c r="A24" s="50">
        <v>11</v>
      </c>
      <c r="B24" s="4" t="str">
        <f>'WEEKLY COMPETITIVE REPORT'!B24</f>
        <v>New</v>
      </c>
      <c r="C24" s="4" t="str">
        <f>'WEEKLY COMPETITIVE REPORT'!C24</f>
        <v>THAT AWKWARD MOMENT</v>
      </c>
      <c r="D24" s="4" t="str">
        <f>'WEEKLY COMPETITIVE REPORT'!D24</f>
        <v>TISTI ČUDNI OBČUTEK</v>
      </c>
      <c r="E24" s="4" t="str">
        <f>'WEEKLY COMPETITIVE REPORT'!E24</f>
        <v>IND</v>
      </c>
      <c r="F24" s="4" t="str">
        <f>'WEEKLY COMPETITIVE REPORT'!F24</f>
        <v>2i Film</v>
      </c>
      <c r="G24" s="37">
        <f>'WEEKLY COMPETITIVE REPORT'!G24</f>
        <v>1</v>
      </c>
      <c r="H24" s="37">
        <f>'WEEKLY COMPETITIVE REPORT'!H24</f>
        <v>5</v>
      </c>
      <c r="I24" s="14">
        <f>'WEEKLY COMPETITIVE REPORT'!I24/Y4</f>
        <v>1624.274260436826</v>
      </c>
      <c r="J24" s="14">
        <f>'WEEKLY COMPETITIVE REPORT'!J24/Y4</f>
        <v>0</v>
      </c>
      <c r="K24" s="22">
        <f>'WEEKLY COMPETITIVE REPORT'!K24</f>
        <v>211</v>
      </c>
      <c r="L24" s="22">
        <f>'WEEKLY COMPETITIVE REPORT'!L24</f>
        <v>0</v>
      </c>
      <c r="M24" s="64">
        <f>'WEEKLY COMPETITIVE REPORT'!M24</f>
        <v>0</v>
      </c>
      <c r="N24" s="14">
        <f t="shared" si="3"/>
        <v>324.8548520873652</v>
      </c>
      <c r="O24" s="37">
        <f>'WEEKLY COMPETITIVE REPORT'!O24</f>
        <v>5</v>
      </c>
      <c r="P24" s="14">
        <f>'WEEKLY COMPETITIVE REPORT'!P24/Y4</f>
        <v>2421.896599391761</v>
      </c>
      <c r="Q24" s="14">
        <f>'WEEKLY COMPETITIVE REPORT'!Q24/Y4</f>
        <v>0</v>
      </c>
      <c r="R24" s="22">
        <f>'WEEKLY COMPETITIVE REPORT'!R24</f>
        <v>356</v>
      </c>
      <c r="S24" s="22">
        <f>'WEEKLY COMPETITIVE REPORT'!S24</f>
        <v>0</v>
      </c>
      <c r="T24" s="64">
        <f>'WEEKLY COMPETITIVE REPORT'!T24</f>
        <v>0</v>
      </c>
      <c r="U24" s="14">
        <f>'WEEKLY COMPETITIVE REPORT'!U24/Y4</f>
        <v>0</v>
      </c>
      <c r="V24" s="14">
        <f t="shared" si="4"/>
        <v>484.3793198783522</v>
      </c>
      <c r="W24" s="25">
        <f t="shared" si="5"/>
        <v>2421.896599391761</v>
      </c>
      <c r="X24" s="22">
        <f>'WEEKLY COMPETITIVE REPORT'!X24</f>
        <v>0</v>
      </c>
      <c r="Y24" s="56">
        <f>'WEEKLY COMPETITIVE REPORT'!Y24</f>
        <v>356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FADING GIGOLO</v>
      </c>
      <c r="D25" s="4" t="str">
        <f>'WEEKLY COMPETITIVE REPORT'!D25</f>
        <v>SIVOLASI ŽIGOLO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4</v>
      </c>
      <c r="H25" s="37">
        <f>'WEEKLY COMPETITIVE REPORT'!H25</f>
        <v>10</v>
      </c>
      <c r="I25" s="14">
        <f>'WEEKLY COMPETITIVE REPORT'!I25/Y4</f>
        <v>1210.9482996958805</v>
      </c>
      <c r="J25" s="14">
        <f>'WEEKLY COMPETITIVE REPORT'!J25/Y4</f>
        <v>5033.176665745093</v>
      </c>
      <c r="K25" s="22">
        <f>'WEEKLY COMPETITIVE REPORT'!K25</f>
        <v>151</v>
      </c>
      <c r="L25" s="22">
        <f>'WEEKLY COMPETITIVE REPORT'!L25</f>
        <v>637</v>
      </c>
      <c r="M25" s="64">
        <f>'WEEKLY COMPETITIVE REPORT'!M25</f>
        <v>-75.94067563856083</v>
      </c>
      <c r="N25" s="14">
        <f t="shared" si="3"/>
        <v>121.09482996958805</v>
      </c>
      <c r="O25" s="37">
        <f>'WEEKLY COMPETITIVE REPORT'!O25</f>
        <v>10</v>
      </c>
      <c r="P25" s="14">
        <f>'WEEKLY COMPETITIVE REPORT'!P25/Y4</f>
        <v>1975.3939729057229</v>
      </c>
      <c r="Q25" s="14">
        <f>'WEEKLY COMPETITIVE REPORT'!Q25/Y4</f>
        <v>6718.274813381255</v>
      </c>
      <c r="R25" s="22">
        <f>'WEEKLY COMPETITIVE REPORT'!R25</f>
        <v>261</v>
      </c>
      <c r="S25" s="22">
        <f>'WEEKLY COMPETITIVE REPORT'!S25</f>
        <v>899</v>
      </c>
      <c r="T25" s="64">
        <f>'WEEKLY COMPETITIVE REPORT'!T25</f>
        <v>-70.59670781893004</v>
      </c>
      <c r="U25" s="14">
        <f>'WEEKLY COMPETITIVE REPORT'!U25/Y4</f>
        <v>22043.12966546862</v>
      </c>
      <c r="V25" s="14">
        <f t="shared" si="4"/>
        <v>197.53939729057228</v>
      </c>
      <c r="W25" s="25">
        <f t="shared" si="5"/>
        <v>24018.523638374343</v>
      </c>
      <c r="X25" s="22">
        <f>'WEEKLY COMPETITIVE REPORT'!X25</f>
        <v>2967</v>
      </c>
      <c r="Y25" s="56">
        <f>'WEEKLY COMPETITIVE REPORT'!Y25</f>
        <v>3228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NOAH</v>
      </c>
      <c r="D26" s="4" t="str">
        <f>'WEEKLY COMPETITIVE REPORT'!D26</f>
        <v>NOE</v>
      </c>
      <c r="E26" s="4" t="str">
        <f>'WEEKLY COMPETITIVE REPORT'!E26</f>
        <v>PAR</v>
      </c>
      <c r="F26" s="4" t="str">
        <f>'WEEKLY COMPETITIVE REPORT'!F26</f>
        <v>Karantanija</v>
      </c>
      <c r="G26" s="37">
        <f>'WEEKLY COMPETITIVE REPORT'!G26</f>
        <v>8</v>
      </c>
      <c r="H26" s="37">
        <f>'WEEKLY COMPETITIVE REPORT'!H26</f>
        <v>10</v>
      </c>
      <c r="I26" s="14">
        <f>'WEEKLY COMPETITIVE REPORT'!I26/Y4</f>
        <v>975.9469173348078</v>
      </c>
      <c r="J26" s="14">
        <f>'WEEKLY COMPETITIVE REPORT'!J26/Y4</f>
        <v>3378.490461708598</v>
      </c>
      <c r="K26" s="22">
        <f>'WEEKLY COMPETITIVE REPORT'!K26</f>
        <v>117</v>
      </c>
      <c r="L26" s="22">
        <f>'WEEKLY COMPETITIVE REPORT'!L26</f>
        <v>407</v>
      </c>
      <c r="M26" s="64">
        <f>'WEEKLY COMPETITIVE REPORT'!M26</f>
        <v>-71.11292962356792</v>
      </c>
      <c r="N26" s="14">
        <f t="shared" si="3"/>
        <v>97.59469173348079</v>
      </c>
      <c r="O26" s="37">
        <f>'WEEKLY COMPETITIVE REPORT'!O26</f>
        <v>10</v>
      </c>
      <c r="P26" s="14">
        <f>'WEEKLY COMPETITIVE REPORT'!P26/Y4</f>
        <v>1622.891899364114</v>
      </c>
      <c r="Q26" s="14">
        <f>'WEEKLY COMPETITIVE REPORT'!Q26/Y4</f>
        <v>4375.172795134089</v>
      </c>
      <c r="R26" s="22">
        <f>'WEEKLY COMPETITIVE REPORT'!R26</f>
        <v>207</v>
      </c>
      <c r="S26" s="22">
        <f>'WEEKLY COMPETITIVE REPORT'!S26</f>
        <v>544</v>
      </c>
      <c r="T26" s="64">
        <f>'WEEKLY COMPETITIVE REPORT'!T26</f>
        <v>-62.90679304897314</v>
      </c>
      <c r="U26" s="14">
        <f>'WEEKLY COMPETITIVE REPORT'!U26/Y4</f>
        <v>193276.1957423279</v>
      </c>
      <c r="V26" s="14">
        <f t="shared" si="4"/>
        <v>162.2891899364114</v>
      </c>
      <c r="W26" s="25">
        <f t="shared" si="5"/>
        <v>194899.08764169202</v>
      </c>
      <c r="X26" s="22">
        <f>'WEEKLY COMPETITIVE REPORT'!X26</f>
        <v>25357</v>
      </c>
      <c r="Y26" s="56">
        <f>'WEEKLY COMPETITIVE REPORT'!Y26</f>
        <v>25564</v>
      </c>
    </row>
    <row r="27" spans="1:25" ht="12.75" customHeight="1">
      <c r="A27" s="50">
        <v>14</v>
      </c>
      <c r="B27" s="4">
        <f>'WEEKLY COMPETITIVE REPORT'!B27</f>
        <v>9</v>
      </c>
      <c r="C27" s="4" t="str">
        <f>'WEEKLY COMPETITIVE REPORT'!C27</f>
        <v>TINKERBELL AND THE PIRATE FAIRY</v>
      </c>
      <c r="D27" s="4" t="str">
        <f>'WEEKLY COMPETITIVE REPORT'!D27</f>
        <v>ZVONČICA IN PIRATSKA VILA</v>
      </c>
      <c r="E27" s="4" t="str">
        <f>'WEEKLY COMPETITIVE REPORT'!E27</f>
        <v>BVI</v>
      </c>
      <c r="F27" s="4" t="str">
        <f>'WEEKLY COMPETITIVE REPORT'!F27</f>
        <v>CENEX</v>
      </c>
      <c r="G27" s="37">
        <f>'WEEKLY COMPETITIVE REPORT'!G27</f>
        <v>6</v>
      </c>
      <c r="H27" s="37">
        <f>'WEEKLY COMPETITIVE REPORT'!H27</f>
        <v>9</v>
      </c>
      <c r="I27" s="14">
        <f>'WEEKLY COMPETITIVE REPORT'!I27/Y4</f>
        <v>992.5352502073541</v>
      </c>
      <c r="J27" s="14">
        <f>'WEEKLY COMPETITIVE REPORT'!J27/Y17</f>
        <v>1.3667912439935932</v>
      </c>
      <c r="K27" s="22">
        <f>'WEEKLY COMPETITIVE REPORT'!K27</f>
        <v>136</v>
      </c>
      <c r="L27" s="22">
        <f>'WEEKLY COMPETITIVE REPORT'!L27</f>
        <v>494</v>
      </c>
      <c r="M27" s="64">
        <f>'WEEKLY COMPETITIVE REPORT'!M27</f>
        <v>-71.953125</v>
      </c>
      <c r="N27" s="14">
        <f t="shared" si="3"/>
        <v>110.28169446748379</v>
      </c>
      <c r="O27" s="37">
        <f>'WEEKLY COMPETITIVE REPORT'!O27</f>
        <v>9</v>
      </c>
      <c r="P27" s="14">
        <f>'WEEKLY COMPETITIVE REPORT'!P27/Y4</f>
        <v>1425.2142659662702</v>
      </c>
      <c r="Q27" s="14">
        <f>'WEEKLY COMPETITIVE REPORT'!Q27/Y17</f>
        <v>1.4639615589962627</v>
      </c>
      <c r="R27" s="22">
        <f>'WEEKLY COMPETITIVE REPORT'!R27</f>
        <v>206</v>
      </c>
      <c r="S27" s="22">
        <f>'WEEKLY COMPETITIVE REPORT'!S27</f>
        <v>533</v>
      </c>
      <c r="T27" s="64">
        <f>'WEEKLY COMPETITIVE REPORT'!T27</f>
        <v>-62.39970824215901</v>
      </c>
      <c r="U27" s="14">
        <f>'WEEKLY COMPETITIVE REPORT'!U27/Y17</f>
        <v>20.345435130806194</v>
      </c>
      <c r="V27" s="14">
        <f t="shared" si="4"/>
        <v>158.3571406629189</v>
      </c>
      <c r="W27" s="25">
        <f t="shared" si="5"/>
        <v>1445.5597010970764</v>
      </c>
      <c r="X27" s="22">
        <f>'WEEKLY COMPETITIVE REPORT'!X27</f>
        <v>7840</v>
      </c>
      <c r="Y27" s="56">
        <f>'WEEKLY COMPETITIVE REPORT'!Y27</f>
        <v>8046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DIVERGENT</v>
      </c>
      <c r="D28" s="4" t="str">
        <f>'WEEKLY COMPETITIVE REPORT'!D28</f>
        <v>RAZCEPLJENI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9</v>
      </c>
      <c r="H28" s="37">
        <f>'WEEKLY COMPETITIVE REPORT'!H28</f>
        <v>11</v>
      </c>
      <c r="I28" s="14">
        <f>'WEEKLY COMPETITIVE REPORT'!I28/Y4</f>
        <v>641.4155377384573</v>
      </c>
      <c r="J28" s="14">
        <f>'WEEKLY COMPETITIVE REPORT'!J28/Y17</f>
        <v>0.6898024559530166</v>
      </c>
      <c r="K28" s="22">
        <f>'WEEKLY COMPETITIVE REPORT'!K28</f>
        <v>73</v>
      </c>
      <c r="L28" s="22">
        <f>'WEEKLY COMPETITIVE REPORT'!L28</f>
        <v>205</v>
      </c>
      <c r="M28" s="64">
        <f>'WEEKLY COMPETITIVE REPORT'!M28</f>
        <v>-64.08668730650155</v>
      </c>
      <c r="N28" s="14">
        <f t="shared" si="3"/>
        <v>58.31050343076884</v>
      </c>
      <c r="O28" s="37">
        <f>'WEEKLY COMPETITIVE REPORT'!O28</f>
        <v>11</v>
      </c>
      <c r="P28" s="14">
        <f>'WEEKLY COMPETITIVE REPORT'!P28/Y4</f>
        <v>1238.5955211501243</v>
      </c>
      <c r="Q28" s="14">
        <f>'WEEKLY COMPETITIVE REPORT'!Q28/Y17</f>
        <v>0.9407367859049653</v>
      </c>
      <c r="R28" s="22">
        <f>'WEEKLY COMPETITIVE REPORT'!R28</f>
        <v>153</v>
      </c>
      <c r="S28" s="22">
        <f>'WEEKLY COMPETITIVE REPORT'!S28</f>
        <v>315</v>
      </c>
      <c r="T28" s="64">
        <f>'WEEKLY COMPETITIVE REPORT'!T28</f>
        <v>-49.148694665153236</v>
      </c>
      <c r="U28" s="14">
        <f>'WEEKLY COMPETITIVE REPORT'!U28/Y17</f>
        <v>25.782701548318204</v>
      </c>
      <c r="V28" s="14">
        <f t="shared" si="4"/>
        <v>112.59959283182948</v>
      </c>
      <c r="W28" s="25">
        <f t="shared" si="5"/>
        <v>1264.3782226984426</v>
      </c>
      <c r="X28" s="22">
        <f>'WEEKLY COMPETITIVE REPORT'!W29</f>
        <v>4081</v>
      </c>
      <c r="Y28" s="56">
        <f>'WEEKLY COMPETITIVE REPORT'!X29</f>
        <v>881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HIJACKING</v>
      </c>
      <c r="D29" s="4" t="str">
        <f>'WEEKLY COMPETITIVE REPORT'!D29</f>
        <v>UGRABITEV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3</v>
      </c>
      <c r="H29" s="37">
        <f>'WEEKLY COMPETITIVE REPORT'!H29</f>
        <v>1</v>
      </c>
      <c r="I29" s="14">
        <f>'WEEKLY COMPETITIVE REPORT'!I29/Y4</f>
        <v>323.47249101465303</v>
      </c>
      <c r="J29" s="14">
        <f>'WEEKLY COMPETITIVE REPORT'!J29/Y17</f>
        <v>0.394554191137213</v>
      </c>
      <c r="K29" s="22">
        <f>'WEEKLY COMPETITIVE REPORT'!K29</f>
        <v>50</v>
      </c>
      <c r="L29" s="22">
        <f>'WEEKLY COMPETITIVE REPORT'!L29</f>
        <v>160</v>
      </c>
      <c r="M29" s="64">
        <f>'WEEKLY COMPETITIVE REPORT'!M29</f>
        <v>-68.33558863328822</v>
      </c>
      <c r="N29" s="14">
        <f t="shared" si="3"/>
        <v>323.47249101465303</v>
      </c>
      <c r="O29" s="37">
        <f>'WEEKLY COMPETITIVE REPORT'!O29</f>
        <v>1</v>
      </c>
      <c r="P29" s="14">
        <f>'WEEKLY COMPETITIVE REPORT'!P29/Y4</f>
        <v>945.5349737351396</v>
      </c>
      <c r="Q29" s="14">
        <f>'WEEKLY COMPETITIVE REPORT'!Q29/Y17</f>
        <v>0.603310197544047</v>
      </c>
      <c r="R29" s="22">
        <f>'WEEKLY COMPETITIVE REPORT'!R29</f>
        <v>157</v>
      </c>
      <c r="S29" s="22">
        <f>'WEEKLY COMPETITIVE REPORT'!S29</f>
        <v>260</v>
      </c>
      <c r="T29" s="64">
        <f>'WEEKLY COMPETITIVE REPORT'!T29</f>
        <v>-39.46902654867257</v>
      </c>
      <c r="U29" s="14" t="e">
        <f>'WEEKLY COMPETITIVE REPORT'!#REF!/Y4</f>
        <v>#REF!</v>
      </c>
      <c r="V29" s="14">
        <f t="shared" si="4"/>
        <v>945.5349737351396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1038</v>
      </c>
    </row>
    <row r="30" spans="1:25" ht="12.75">
      <c r="A30" s="51">
        <v>17</v>
      </c>
      <c r="B30" s="4">
        <f>'WEEKLY COMPETITIVE REPORT'!B30</f>
        <v>12</v>
      </c>
      <c r="C30" s="4" t="str">
        <f>'WEEKLY COMPETITIVE REPORT'!C30</f>
        <v>LOVE PUNCH</v>
      </c>
      <c r="D30" s="4" t="str">
        <f>'WEEKLY COMPETITIVE REPORT'!D30</f>
        <v>UDAR LJUBEZNI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4</v>
      </c>
      <c r="H30" s="37">
        <f>'WEEKLY COMPETITIVE REPORT'!H30</f>
        <v>11</v>
      </c>
      <c r="I30" s="14">
        <f>'WEEKLY COMPETITIVE REPORT'!I30/Y4</f>
        <v>407.79651645009676</v>
      </c>
      <c r="J30" s="14">
        <f>'WEEKLY COMPETITIVE REPORT'!J30/Y17</f>
        <v>0.6417512012813668</v>
      </c>
      <c r="K30" s="22">
        <f>'WEEKLY COMPETITIVE REPORT'!K30</f>
        <v>68</v>
      </c>
      <c r="L30" s="22">
        <f>'WEEKLY COMPETITIVE REPORT'!L30</f>
        <v>217</v>
      </c>
      <c r="M30" s="64">
        <f>'WEEKLY COMPETITIVE REPORT'!M30</f>
        <v>-75.4575707154742</v>
      </c>
      <c r="N30" s="14">
        <f t="shared" si="3"/>
        <v>37.072410586372435</v>
      </c>
      <c r="O30" s="37">
        <f>'WEEKLY COMPETITIVE REPORT'!O30</f>
        <v>11</v>
      </c>
      <c r="P30" s="14">
        <f>'WEEKLY COMPETITIVE REPORT'!P30/Y4</f>
        <v>783.7987282278131</v>
      </c>
      <c r="Q30" s="14">
        <f>'WEEKLY COMPETITIVE REPORT'!Q30/Y17</f>
        <v>0.8675920982381207</v>
      </c>
      <c r="R30" s="22">
        <f>'WEEKLY COMPETITIVE REPORT'!R30</f>
        <v>101</v>
      </c>
      <c r="S30" s="22">
        <f>'WEEKLY COMPETITIVE REPORT'!S30</f>
        <v>294</v>
      </c>
      <c r="T30" s="64">
        <f>'WEEKLY COMPETITIVE REPORT'!T30</f>
        <v>-65.1076923076923</v>
      </c>
      <c r="U30" s="14">
        <f>'WEEKLY COMPETITIVE REPORT'!U30/Y4</f>
        <v>16126.624274260435</v>
      </c>
      <c r="V30" s="14">
        <f t="shared" si="4"/>
        <v>71.2544298388921</v>
      </c>
      <c r="W30" s="25">
        <f t="shared" si="5"/>
        <v>16910.42300248825</v>
      </c>
      <c r="X30" s="22">
        <f>'WEEKLY COMPETITIVE REPORT'!X30</f>
        <v>2196</v>
      </c>
      <c r="Y30" s="56">
        <f>'WEEKLY COMPETITIVE REPORT'!Y30</f>
        <v>2297</v>
      </c>
    </row>
    <row r="31" spans="1:25" ht="12.75">
      <c r="A31" s="50">
        <v>18</v>
      </c>
      <c r="B31" s="4">
        <f>'WEEKLY COMPETITIVE REPORT'!B31</f>
        <v>10</v>
      </c>
      <c r="C31" s="4" t="str">
        <f>'WEEKLY COMPETITIVE REPORT'!C31</f>
        <v>ATOMSKI ZDESNA</v>
      </c>
      <c r="D31" s="4" t="str">
        <f>'WEEKLY COMPETITIVE REPORT'!D31</f>
        <v>ATOMSKI Z DESNE</v>
      </c>
      <c r="E31" s="4" t="str">
        <f>'WEEKLY COMPETITIVE REPORT'!E31</f>
        <v>IND</v>
      </c>
      <c r="F31" s="4" t="str">
        <f>'WEEKLY COMPETITIVE REPORT'!F31</f>
        <v>Blitz</v>
      </c>
      <c r="G31" s="37">
        <f>'WEEKLY COMPETITIVE REPORT'!G31</f>
        <v>5</v>
      </c>
      <c r="H31" s="37">
        <f>'WEEKLY COMPETITIVE REPORT'!H31</f>
        <v>9</v>
      </c>
      <c r="I31" s="14">
        <f>'WEEKLY COMPETITIVE REPORT'!I31/Y4</f>
        <v>434.0613768316284</v>
      </c>
      <c r="J31" s="14">
        <f>'WEEKLY COMPETITIVE REPORT'!J31/Y17</f>
        <v>0.8344901227976508</v>
      </c>
      <c r="K31" s="22">
        <f>'WEEKLY COMPETITIVE REPORT'!K31</f>
        <v>55</v>
      </c>
      <c r="L31" s="22">
        <f>'WEEKLY COMPETITIVE REPORT'!L31</f>
        <v>283</v>
      </c>
      <c r="M31" s="64">
        <f>'WEEKLY COMPETITIVE REPORT'!M31</f>
        <v>-79.9104286628279</v>
      </c>
      <c r="N31" s="14">
        <f t="shared" si="3"/>
        <v>48.229041870180936</v>
      </c>
      <c r="O31" s="37">
        <f>'WEEKLY COMPETITIVE REPORT'!O31</f>
        <v>9</v>
      </c>
      <c r="P31" s="14">
        <f>'WEEKLY COMPETITIVE REPORT'!P31/Y4</f>
        <v>771.3574785734033</v>
      </c>
      <c r="Q31" s="14">
        <f>'WEEKLY COMPETITIVE REPORT'!Q31/Y17</f>
        <v>1.004805125467165</v>
      </c>
      <c r="R31" s="22">
        <f>'WEEKLY COMPETITIVE REPORT'!R31</f>
        <v>118</v>
      </c>
      <c r="S31" s="22">
        <f>'WEEKLY COMPETITIVE REPORT'!S31</f>
        <v>358</v>
      </c>
      <c r="T31" s="64">
        <f>'WEEKLY COMPETITIVE REPORT'!T31</f>
        <v>-70.35069075451648</v>
      </c>
      <c r="U31" s="14">
        <f>'WEEKLY COMPETITIVE REPORT'!U31/Y4</f>
        <v>36085.15344207907</v>
      </c>
      <c r="V31" s="14">
        <f t="shared" si="4"/>
        <v>85.70638650815593</v>
      </c>
      <c r="W31" s="25">
        <f t="shared" si="5"/>
        <v>36856.51092065247</v>
      </c>
      <c r="X31" s="22">
        <f>'WEEKLY COMPETITIVE REPORT'!X31</f>
        <v>4897</v>
      </c>
      <c r="Y31" s="56">
        <f>'WEEKLY COMPETITIVE REPORT'!Y31</f>
        <v>5015</v>
      </c>
    </row>
    <row r="32" spans="1:25" ht="12.75">
      <c r="A32" s="50">
        <v>19</v>
      </c>
      <c r="B32" s="4">
        <f>'WEEKLY COMPETITIVE REPORT'!B32</f>
        <v>19</v>
      </c>
      <c r="C32" s="4" t="str">
        <f>'WEEKLY COMPETITIVE REPORT'!C32</f>
        <v>MR. PEABODY AND SHERMAN</v>
      </c>
      <c r="D32" s="4" t="str">
        <f>'WEEKLY COMPETITIVE REPORT'!D32</f>
        <v>PUSTOLOVŠČINE GOSPODA PEABODYJA IN SHERMANA</v>
      </c>
      <c r="E32" s="4" t="str">
        <f>'WEEKLY COMPETITIVE REPORT'!E32</f>
        <v>FOX</v>
      </c>
      <c r="F32" s="4" t="str">
        <f>'WEEKLY COMPETITIVE REPORT'!F32</f>
        <v>Blitz</v>
      </c>
      <c r="G32" s="37">
        <f>'WEEKLY COMPETITIVE REPORT'!G32</f>
        <v>12</v>
      </c>
      <c r="H32" s="37">
        <f>'WEEKLY COMPETITIVE REPORT'!H32</f>
        <v>24</v>
      </c>
      <c r="I32" s="14">
        <f>'WEEKLY COMPETITIVE REPORT'!I32/Y4</f>
        <v>586.1210948299696</v>
      </c>
      <c r="J32" s="14">
        <f>'WEEKLY COMPETITIVE REPORT'!J32/Y17</f>
        <v>0.3374265883609183</v>
      </c>
      <c r="K32" s="22">
        <f>'WEEKLY COMPETITIVE REPORT'!K32</f>
        <v>78</v>
      </c>
      <c r="L32" s="22">
        <f>'WEEKLY COMPETITIVE REPORT'!L32</f>
        <v>116</v>
      </c>
      <c r="M32" s="64">
        <f>'WEEKLY COMPETITIVE REPORT'!M32</f>
        <v>-32.91139240506328</v>
      </c>
      <c r="N32" s="14">
        <f t="shared" si="3"/>
        <v>24.421712284582068</v>
      </c>
      <c r="O32" s="37">
        <f>'WEEKLY COMPETITIVE REPORT'!O32</f>
        <v>24</v>
      </c>
      <c r="P32" s="14">
        <f>'WEEKLY COMPETITIVE REPORT'!P32/Y4</f>
        <v>611.003594138789</v>
      </c>
      <c r="Q32" s="14">
        <f>'WEEKLY COMPETITIVE REPORT'!Q32/Y17</f>
        <v>0.36252002135611316</v>
      </c>
      <c r="R32" s="22">
        <f>'WEEKLY COMPETITIVE REPORT'!R32</f>
        <v>82</v>
      </c>
      <c r="S32" s="22">
        <f>'WEEKLY COMPETITIVE REPORT'!S32</f>
        <v>125</v>
      </c>
      <c r="T32" s="64">
        <f>'WEEKLY COMPETITIVE REPORT'!T32</f>
        <v>-34.90427098674522</v>
      </c>
      <c r="U32" s="14">
        <f>'WEEKLY COMPETITIVE REPORT'!U32/Y4</f>
        <v>120859.82858722698</v>
      </c>
      <c r="V32" s="14">
        <f t="shared" si="4"/>
        <v>25.45848308911621</v>
      </c>
      <c r="W32" s="25">
        <f t="shared" si="5"/>
        <v>121470.83218136577</v>
      </c>
      <c r="X32" s="22">
        <f>'WEEKLY COMPETITIVE REPORT'!X32</f>
        <v>16501</v>
      </c>
      <c r="Y32" s="56">
        <f>'WEEKLY COMPETITIVE REPORT'!Y32</f>
        <v>16583</v>
      </c>
    </row>
    <row r="33" spans="1:25" ht="13.5" thickBot="1">
      <c r="A33" s="50">
        <v>20</v>
      </c>
      <c r="B33" s="4">
        <f>'WEEKLY COMPETITIVE REPORT'!B33</f>
        <v>16</v>
      </c>
      <c r="C33" s="4" t="str">
        <f>'WEEKLY COMPETITIVE REPORT'!C33</f>
        <v>MINISCULE</v>
      </c>
      <c r="D33" s="4" t="str">
        <f>'WEEKLY COMPETITIVE REPORT'!D33</f>
        <v>DROBIŽKI</v>
      </c>
      <c r="E33" s="4" t="str">
        <f>'WEEKLY COMPETITIVE REPORT'!E33</f>
        <v>IND</v>
      </c>
      <c r="F33" s="4" t="str">
        <f>'WEEKLY COMPETITIVE REPORT'!F33</f>
        <v>Karantanija</v>
      </c>
      <c r="G33" s="37">
        <f>'WEEKLY COMPETITIVE REPORT'!G33</f>
        <v>5</v>
      </c>
      <c r="H33" s="37">
        <f>'WEEKLY COMPETITIVE REPORT'!H33</f>
        <v>9</v>
      </c>
      <c r="I33" s="14">
        <f>'WEEKLY COMPETITIVE REPORT'!I33/Y4</f>
        <v>377.3845728504285</v>
      </c>
      <c r="J33" s="14">
        <f>'WEEKLY COMPETITIVE REPORT'!J33/Y17</f>
        <v>0.44954618259476775</v>
      </c>
      <c r="K33" s="22">
        <f>'WEEKLY COMPETITIVE REPORT'!K33</f>
        <v>54</v>
      </c>
      <c r="L33" s="22">
        <f>'WEEKLY COMPETITIVE REPORT'!L33</f>
        <v>161</v>
      </c>
      <c r="M33" s="64">
        <f>'WEEKLY COMPETITIVE REPORT'!M33</f>
        <v>-67.5771971496437</v>
      </c>
      <c r="N33" s="14">
        <f t="shared" si="3"/>
        <v>41.93161920560317</v>
      </c>
      <c r="O33" s="37">
        <f>'WEEKLY COMPETITIVE REPORT'!O33</f>
        <v>9</v>
      </c>
      <c r="P33" s="14">
        <f>'WEEKLY COMPETITIVE REPORT'!P33/Y4</f>
        <v>602.7094277025159</v>
      </c>
      <c r="Q33" s="14">
        <f>'WEEKLY COMPETITIVE REPORT'!Q33/Y17</f>
        <v>0.5611318739989322</v>
      </c>
      <c r="R33" s="22">
        <f>'WEEKLY COMPETITIVE REPORT'!R33</f>
        <v>89</v>
      </c>
      <c r="S33" s="22">
        <f>'WEEKLY COMPETITIVE REPORT'!S33</f>
        <v>211</v>
      </c>
      <c r="T33" s="64">
        <f>'WEEKLY COMPETITIVE REPORT'!T33</f>
        <v>-58.51569933396765</v>
      </c>
      <c r="U33" s="14">
        <f>'WEEKLY COMPETITIVE REPORT'!U33/Y4</f>
        <v>15829.416643627315</v>
      </c>
      <c r="V33" s="14">
        <f t="shared" si="4"/>
        <v>66.96771418916843</v>
      </c>
      <c r="W33" s="25">
        <f t="shared" si="5"/>
        <v>16432.126071329832</v>
      </c>
      <c r="X33" s="22">
        <f>'WEEKLY COMPETITIVE REPORT'!X33</f>
        <v>2545</v>
      </c>
      <c r="Y33" s="56">
        <f>'WEEKLY COMPETITIVE REPORT'!Y33</f>
        <v>2634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220</v>
      </c>
      <c r="I34" s="32">
        <f>SUM(I14:I33)</f>
        <v>83959.08211224769</v>
      </c>
      <c r="J34" s="31">
        <f>SUM(J14:J33)</f>
        <v>138915.41383668882</v>
      </c>
      <c r="K34" s="31">
        <f>SUM(K14:K33)</f>
        <v>10828</v>
      </c>
      <c r="L34" s="31">
        <f>SUM(L14:L33)</f>
        <v>19193</v>
      </c>
      <c r="M34" s="64">
        <f>'WEEKLY COMPETITIVE REPORT'!M34</f>
        <v>-44.440988675241044</v>
      </c>
      <c r="N34" s="32">
        <f>I34/H34</f>
        <v>381.6321914193077</v>
      </c>
      <c r="O34" s="40">
        <f>'WEEKLY COMPETITIVE REPORT'!O34</f>
        <v>220</v>
      </c>
      <c r="P34" s="31">
        <f>SUM(P14:P33)</f>
        <v>137967.92922311305</v>
      </c>
      <c r="Q34" s="31">
        <f>SUM(Q14:Q33)</f>
        <v>182574.2309307608</v>
      </c>
      <c r="R34" s="31">
        <f>SUM(R14:R33)</f>
        <v>19430</v>
      </c>
      <c r="S34" s="31">
        <f>SUM(S14:S33)</f>
        <v>26495</v>
      </c>
      <c r="T34" s="65">
        <f>P34/Q34-100%</f>
        <v>-0.24431871617503442</v>
      </c>
      <c r="U34" s="31" t="e">
        <f>SUM(U14:U33)</f>
        <v>#REF!</v>
      </c>
      <c r="V34" s="32">
        <f>P34/O34</f>
        <v>627.1269510141502</v>
      </c>
      <c r="W34" s="31" t="e">
        <f>SUM(W14:W33)</f>
        <v>#REF!</v>
      </c>
      <c r="X34" s="31" t="e">
        <f>SUM(X14:X33)</f>
        <v>#REF!</v>
      </c>
      <c r="Y34" s="35">
        <f>SUM(Y14:Y33)</f>
        <v>207739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2014-05-29T11:23:51Z</dcterms:modified>
  <cp:category/>
  <cp:version/>
  <cp:contentType/>
  <cp:contentStatus/>
</cp:coreProperties>
</file>