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3735" windowWidth="25665" windowHeight="928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<sst xmlns="http://schemas.openxmlformats.org/spreadsheetml/2006/main" count="266" uniqueCount="100">
  <si>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</si>
  <si>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</si>
  <si>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</si>
  <si>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</si>
  <si>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</si>
  <si>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</si>
  <si>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</si>
  <si>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</si>
  <si>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</si>
  <si>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</si>
  <si>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</si>
  <si>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</si>
  <si>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</si>
  <si>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</si>
  <si>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</si>
  <si>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</si>
  <si>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</si>
  <si>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</si>
  <si>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</si>
  <si>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</si>
  <si>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</si>
  <si>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</si>
  <si>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</si>
  <si>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</si>
  <si>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</si>
  <si>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</si>
  <si>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</si>
  <si>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</si>
  <si>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</si>
  <si>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</si>
  <si>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</si>
  <si>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</si>
  <si>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</si>
  <si>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</si>
  <si>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</si>
  <si>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</si>
  <si>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</si>
  <si>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</si>
  <si>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</si>
  <si>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</si>
  <si>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</si>
  <si>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</si>
  <si>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</si>
  <si>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</si>
  <si>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</si>
  <si>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</si>
  <si>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</si>
  <si>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</si>
  <si>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FIVIA</t>
  </si>
  <si>
    <t>WB</t>
  </si>
  <si>
    <t>BVI</t>
  </si>
  <si>
    <t>CENEX</t>
  </si>
  <si>
    <t>ČEFURJI RAUS!</t>
  </si>
  <si>
    <t>KZC</t>
  </si>
  <si>
    <t>CHEFURS RAUS!</t>
  </si>
  <si>
    <t>PAR</t>
  </si>
  <si>
    <t>GREMO MI PO SVOJE 2</t>
  </si>
  <si>
    <t>LAST VEGAS</t>
  </si>
  <si>
    <t>LEGENDE V VEGASU</t>
  </si>
  <si>
    <t>NIKO 2</t>
  </si>
  <si>
    <t>JELENČEK NIKO 2</t>
  </si>
  <si>
    <t>HUNGER GAMES: CATCHING FIRE</t>
  </si>
  <si>
    <t>IGRE LAKOTE: KRUTO MAŠČEVANJE</t>
  </si>
  <si>
    <t>DELIVERY MAN</t>
  </si>
  <si>
    <t>DOSTAVLJALEC</t>
  </si>
  <si>
    <t>FROZEN 3D</t>
  </si>
  <si>
    <t>LEDENO KRALJESTVO 3D</t>
  </si>
  <si>
    <t>PHILOMENA</t>
  </si>
  <si>
    <t>HOBBIT: DESOLATION OF SMAUG</t>
  </si>
  <si>
    <t>HOBIT: SMAUGOVA PUŠČA</t>
  </si>
  <si>
    <t>New</t>
  </si>
  <si>
    <t>ALL IS LOST</t>
  </si>
  <si>
    <t>VSE JE IZGUBLJENO</t>
  </si>
  <si>
    <t>JUSTIN AND THE KNIGHTS OF VALOUR</t>
  </si>
  <si>
    <t>JURIJ IN POGUMNI VITEZI</t>
  </si>
  <si>
    <t>WOLF OF WALL STREET</t>
  </si>
  <si>
    <t>VOLK Z WALL STREETA</t>
  </si>
  <si>
    <t>WALKING WITH DINOSAURS 3D</t>
  </si>
  <si>
    <t>SPREHOD Z DINOZAVRI 3D</t>
  </si>
  <si>
    <t>FOX</t>
  </si>
  <si>
    <t>ANCHORMAN</t>
  </si>
  <si>
    <t>JEBEŠ NOVICE</t>
  </si>
  <si>
    <t>CLOUDY WITH A CHANCE OF MEATBALLS 2</t>
  </si>
  <si>
    <t>OBLAČNO Z MESNIMI KROGLICAMI 2</t>
  </si>
  <si>
    <t>SONY</t>
  </si>
  <si>
    <t>CF</t>
  </si>
  <si>
    <t>HOMEFRONT</t>
  </si>
  <si>
    <t>SOVRAŽNIK PRED VRATI</t>
  </si>
  <si>
    <t>PARANORMAL ACTIVITY: THE MARKED ONES</t>
  </si>
  <si>
    <t>PARANORMALNO: OZNAČENI</t>
  </si>
  <si>
    <t>SECRET LIFE OF WALTER MITTY</t>
  </si>
  <si>
    <t>SKRIVNOSTNO ŽIVLJENJE WALTERJA MITTYJA</t>
  </si>
  <si>
    <t>16 - Jan</t>
  </si>
  <si>
    <t>22 - Jan</t>
  </si>
  <si>
    <t>17 - Jan</t>
  </si>
  <si>
    <t>19 - Jan</t>
  </si>
  <si>
    <t>SAVING MR BANKS</t>
  </si>
  <si>
    <t>REŠEVANJE GOSPODA BANKSA</t>
  </si>
  <si>
    <t>47 RONIN</t>
  </si>
  <si>
    <t>UNI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</si>
</sst>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7">
      <selection activeCell="P23" sqref="P23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94</v>
      </c>
      <c r="L4" s="20"/>
      <c r="M4" s="79" t="s">
        <v>95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92</v>
      </c>
      <c r="L5" s="7"/>
      <c r="M5" s="80" t="s">
        <v>93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41662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75</v>
      </c>
      <c r="D14" s="4" t="s">
        <v>76</v>
      </c>
      <c r="E14" s="15" t="s">
        <v>46</v>
      </c>
      <c r="F14" s="15" t="s">
        <v>42</v>
      </c>
      <c r="G14" s="37">
        <v>4</v>
      </c>
      <c r="H14" s="37">
        <v>10</v>
      </c>
      <c r="I14" s="14">
        <v>53995</v>
      </c>
      <c r="J14" s="14">
        <v>56873</v>
      </c>
      <c r="K14" s="97">
        <v>8703</v>
      </c>
      <c r="L14" s="97">
        <v>9075</v>
      </c>
      <c r="M14" s="64">
        <f>(I14/J14*100)-100</f>
        <v>-5.0603977282717665</v>
      </c>
      <c r="N14" s="14">
        <f>I14/H14</f>
        <v>5399.5</v>
      </c>
      <c r="O14" s="73">
        <v>10</v>
      </c>
      <c r="P14" s="22">
        <v>71818</v>
      </c>
      <c r="Q14" s="22">
        <v>83229</v>
      </c>
      <c r="R14" s="22">
        <v>12274</v>
      </c>
      <c r="S14" s="22">
        <v>14336</v>
      </c>
      <c r="T14" s="64">
        <f>(P14/Q14*100)-100</f>
        <v>-13.710365377452575</v>
      </c>
      <c r="U14" s="74">
        <v>276598</v>
      </c>
      <c r="V14" s="14">
        <f>P14/O14</f>
        <v>7181.8</v>
      </c>
      <c r="W14" s="74">
        <f>SUM(U14,P14)</f>
        <v>348416</v>
      </c>
      <c r="X14" s="74">
        <v>47439</v>
      </c>
      <c r="Y14" s="75">
        <f>SUM(X14,R14)</f>
        <v>59713</v>
      </c>
    </row>
    <row r="15" spans="1:25" ht="12.75">
      <c r="A15" s="72">
        <v>2</v>
      </c>
      <c r="B15" s="72" t="s">
        <v>70</v>
      </c>
      <c r="C15" s="4" t="s">
        <v>98</v>
      </c>
      <c r="D15" s="4" t="s">
        <v>98</v>
      </c>
      <c r="E15" s="15" t="s">
        <v>99</v>
      </c>
      <c r="F15" s="15" t="s">
        <v>36</v>
      </c>
      <c r="G15" s="37">
        <v>1</v>
      </c>
      <c r="H15" s="37">
        <v>8</v>
      </c>
      <c r="I15" s="14">
        <v>19479</v>
      </c>
      <c r="J15" s="14"/>
      <c r="K15" s="14">
        <v>3407</v>
      </c>
      <c r="L15" s="14"/>
      <c r="M15" s="64"/>
      <c r="N15" s="14">
        <f>I15/H15</f>
        <v>2434.875</v>
      </c>
      <c r="O15" s="73">
        <v>8</v>
      </c>
      <c r="P15" s="14">
        <v>26633</v>
      </c>
      <c r="Q15" s="14"/>
      <c r="R15" s="14">
        <v>5151</v>
      </c>
      <c r="S15" s="14"/>
      <c r="T15" s="64"/>
      <c r="U15" s="24"/>
      <c r="V15" s="14">
        <f>P15/O15</f>
        <v>3329.125</v>
      </c>
      <c r="W15" s="74">
        <f>SUM(U15,P15)</f>
        <v>26633</v>
      </c>
      <c r="X15" s="74"/>
      <c r="Y15" s="75">
        <f>SUM(X15,R15)</f>
        <v>5151</v>
      </c>
    </row>
    <row r="16" spans="1:25" ht="12.75">
      <c r="A16" s="72">
        <v>3</v>
      </c>
      <c r="B16" s="72">
        <v>3</v>
      </c>
      <c r="C16" s="89" t="s">
        <v>65</v>
      </c>
      <c r="D16" s="89" t="s">
        <v>66</v>
      </c>
      <c r="E16" s="15" t="s">
        <v>50</v>
      </c>
      <c r="F16" s="15" t="s">
        <v>51</v>
      </c>
      <c r="G16" s="37">
        <v>7</v>
      </c>
      <c r="H16" s="37">
        <v>22</v>
      </c>
      <c r="I16" s="24">
        <v>16946</v>
      </c>
      <c r="J16" s="24">
        <v>10392</v>
      </c>
      <c r="K16" s="24">
        <v>3208</v>
      </c>
      <c r="L16" s="24">
        <v>1991</v>
      </c>
      <c r="M16" s="64">
        <f>(I16/J16*100)-100</f>
        <v>63.06774441878369</v>
      </c>
      <c r="N16" s="14">
        <f>I16/H16</f>
        <v>770.2727272727273</v>
      </c>
      <c r="O16" s="73">
        <v>22</v>
      </c>
      <c r="P16" s="14">
        <v>19231</v>
      </c>
      <c r="Q16" s="14">
        <v>13646</v>
      </c>
      <c r="R16" s="14">
        <v>3754</v>
      </c>
      <c r="S16" s="14">
        <v>2754</v>
      </c>
      <c r="T16" s="64">
        <f>(P16/Q16*100)-100</f>
        <v>40.9277443939616</v>
      </c>
      <c r="U16" s="74">
        <v>249029</v>
      </c>
      <c r="V16" s="14">
        <f>P16/O16</f>
        <v>874.1363636363636</v>
      </c>
      <c r="W16" s="74">
        <f>SUM(U16,P16)</f>
        <v>268260</v>
      </c>
      <c r="X16" s="74">
        <v>49953</v>
      </c>
      <c r="Y16" s="75">
        <f>SUM(X16,R16)</f>
        <v>53707</v>
      </c>
    </row>
    <row r="17" spans="1:25" ht="12.75">
      <c r="A17" s="72">
        <v>4</v>
      </c>
      <c r="B17" s="72">
        <v>2</v>
      </c>
      <c r="C17" s="4" t="s">
        <v>68</v>
      </c>
      <c r="D17" s="4" t="s">
        <v>69</v>
      </c>
      <c r="E17" s="15" t="s">
        <v>49</v>
      </c>
      <c r="F17" s="15" t="s">
        <v>42</v>
      </c>
      <c r="G17" s="37">
        <v>6</v>
      </c>
      <c r="H17" s="37">
        <v>26</v>
      </c>
      <c r="I17" s="24">
        <v>9214</v>
      </c>
      <c r="J17" s="24">
        <v>12110</v>
      </c>
      <c r="K17" s="24">
        <v>1403</v>
      </c>
      <c r="L17" s="24">
        <v>1814</v>
      </c>
      <c r="M17" s="64">
        <f>(I17/J17*100)-100</f>
        <v>-23.914120561519397</v>
      </c>
      <c r="N17" s="14">
        <f>I17/H17</f>
        <v>354.38461538461536</v>
      </c>
      <c r="O17" s="38">
        <v>26</v>
      </c>
      <c r="P17" s="14">
        <v>12309</v>
      </c>
      <c r="Q17" s="14">
        <v>17416</v>
      </c>
      <c r="R17" s="14">
        <v>1978</v>
      </c>
      <c r="S17" s="14">
        <v>2771</v>
      </c>
      <c r="T17" s="64">
        <f>(P17/Q17*100)-100</f>
        <v>-29.323610473128156</v>
      </c>
      <c r="U17" s="74">
        <v>481489</v>
      </c>
      <c r="V17" s="24">
        <f>P17/O17</f>
        <v>473.4230769230769</v>
      </c>
      <c r="W17" s="74">
        <f>SUM(U17,P17)</f>
        <v>493798</v>
      </c>
      <c r="X17" s="74">
        <v>76779</v>
      </c>
      <c r="Y17" s="75">
        <f>SUM(X17,R17)</f>
        <v>78757</v>
      </c>
    </row>
    <row r="18" spans="1:25" ht="13.5" customHeight="1">
      <c r="A18" s="72">
        <v>5</v>
      </c>
      <c r="B18" s="72">
        <v>6</v>
      </c>
      <c r="C18" s="89" t="s">
        <v>77</v>
      </c>
      <c r="D18" s="89" t="s">
        <v>78</v>
      </c>
      <c r="E18" s="15" t="s">
        <v>79</v>
      </c>
      <c r="F18" s="15" t="s">
        <v>42</v>
      </c>
      <c r="G18" s="37">
        <v>4</v>
      </c>
      <c r="H18" s="37">
        <v>22</v>
      </c>
      <c r="I18" s="14">
        <v>9623</v>
      </c>
      <c r="J18" s="14">
        <v>6357</v>
      </c>
      <c r="K18" s="24">
        <v>1625</v>
      </c>
      <c r="L18" s="24">
        <v>1169</v>
      </c>
      <c r="M18" s="64">
        <f>(I18/J18*100)-100</f>
        <v>51.37643542551518</v>
      </c>
      <c r="N18" s="14">
        <f>I18/H18</f>
        <v>437.40909090909093</v>
      </c>
      <c r="O18" s="37">
        <v>22</v>
      </c>
      <c r="P18" s="14">
        <v>11813</v>
      </c>
      <c r="Q18" s="14">
        <v>9963</v>
      </c>
      <c r="R18" s="14">
        <v>2049</v>
      </c>
      <c r="S18" s="14">
        <v>1878</v>
      </c>
      <c r="T18" s="64">
        <f>(P18/Q18*100)-100</f>
        <v>18.56870420556058</v>
      </c>
      <c r="U18" s="96">
        <v>76671</v>
      </c>
      <c r="V18" s="24">
        <f>P18/O18</f>
        <v>536.9545454545455</v>
      </c>
      <c r="W18" s="74">
        <f>SUM(U18,P18)</f>
        <v>88484</v>
      </c>
      <c r="X18" s="74">
        <v>13529</v>
      </c>
      <c r="Y18" s="75">
        <f>SUM(X18,R18)</f>
        <v>15578</v>
      </c>
    </row>
    <row r="19" spans="1:25" ht="12.75">
      <c r="A19" s="72">
        <v>6</v>
      </c>
      <c r="B19" s="72">
        <v>4</v>
      </c>
      <c r="C19" s="4" t="s">
        <v>90</v>
      </c>
      <c r="D19" s="4" t="s">
        <v>91</v>
      </c>
      <c r="E19" s="15" t="s">
        <v>79</v>
      </c>
      <c r="F19" s="15" t="s">
        <v>42</v>
      </c>
      <c r="G19" s="37">
        <v>2</v>
      </c>
      <c r="H19" s="37">
        <v>10</v>
      </c>
      <c r="I19" s="24">
        <v>6373</v>
      </c>
      <c r="J19" s="24">
        <v>8100</v>
      </c>
      <c r="K19" s="14">
        <v>1153</v>
      </c>
      <c r="L19" s="14">
        <v>1430</v>
      </c>
      <c r="M19" s="64">
        <f>(I19/J19*100)-100</f>
        <v>-21.320987654320987</v>
      </c>
      <c r="N19" s="14">
        <f>I19/H19</f>
        <v>637.3</v>
      </c>
      <c r="O19" s="38">
        <v>10</v>
      </c>
      <c r="P19" s="14">
        <v>8805</v>
      </c>
      <c r="Q19" s="14">
        <v>11438</v>
      </c>
      <c r="R19" s="14">
        <v>1670</v>
      </c>
      <c r="S19" s="14">
        <v>2193</v>
      </c>
      <c r="T19" s="64">
        <f>(P19/Q19*100)-100</f>
        <v>-23.019758699073265</v>
      </c>
      <c r="U19" s="74">
        <v>14651</v>
      </c>
      <c r="V19" s="14">
        <f>P19/O19</f>
        <v>880.5</v>
      </c>
      <c r="W19" s="74">
        <f>SUM(U19,P19)</f>
        <v>23456</v>
      </c>
      <c r="X19" s="74">
        <v>2762</v>
      </c>
      <c r="Y19" s="75">
        <f>SUM(X19,R19)</f>
        <v>4432</v>
      </c>
    </row>
    <row r="20" spans="1:25" ht="12.75">
      <c r="A20" s="72">
        <v>7</v>
      </c>
      <c r="B20" s="72">
        <v>5</v>
      </c>
      <c r="C20" s="4" t="s">
        <v>88</v>
      </c>
      <c r="D20" s="4" t="s">
        <v>89</v>
      </c>
      <c r="E20" s="15" t="s">
        <v>55</v>
      </c>
      <c r="F20" s="15" t="s">
        <v>36</v>
      </c>
      <c r="G20" s="37">
        <v>2</v>
      </c>
      <c r="H20" s="37">
        <v>8</v>
      </c>
      <c r="I20" s="24">
        <v>6121</v>
      </c>
      <c r="J20" s="24">
        <v>8841</v>
      </c>
      <c r="K20" s="95">
        <v>1106</v>
      </c>
      <c r="L20" s="95">
        <v>1562</v>
      </c>
      <c r="M20" s="64">
        <f>(I20/J20*100)-100</f>
        <v>-30.765750480714843</v>
      </c>
      <c r="N20" s="14">
        <f>I20/H20</f>
        <v>765.125</v>
      </c>
      <c r="O20" s="38">
        <v>8</v>
      </c>
      <c r="P20" s="14">
        <v>7443</v>
      </c>
      <c r="Q20" s="14">
        <v>11281</v>
      </c>
      <c r="R20" s="14">
        <v>1403</v>
      </c>
      <c r="S20" s="14">
        <v>2105</v>
      </c>
      <c r="T20" s="64">
        <f>(P20/Q20*100)-100</f>
        <v>-34.02180657743108</v>
      </c>
      <c r="U20" s="74">
        <v>11281</v>
      </c>
      <c r="V20" s="14">
        <f>P20/O20</f>
        <v>930.375</v>
      </c>
      <c r="W20" s="74">
        <f>SUM(U20,P20)</f>
        <v>18724</v>
      </c>
      <c r="X20" s="74">
        <v>2105</v>
      </c>
      <c r="Y20" s="75">
        <f>SUM(X20,R20)</f>
        <v>3508</v>
      </c>
    </row>
    <row r="21" spans="1:25" ht="12.75">
      <c r="A21" s="72">
        <v>8</v>
      </c>
      <c r="B21" s="72">
        <v>7</v>
      </c>
      <c r="C21" s="4" t="s">
        <v>86</v>
      </c>
      <c r="D21" s="4" t="s">
        <v>87</v>
      </c>
      <c r="E21" s="15" t="s">
        <v>46</v>
      </c>
      <c r="F21" s="15" t="s">
        <v>42</v>
      </c>
      <c r="G21" s="37">
        <v>3</v>
      </c>
      <c r="H21" s="37">
        <v>9</v>
      </c>
      <c r="I21" s="22">
        <v>5289</v>
      </c>
      <c r="J21" s="22">
        <v>7613</v>
      </c>
      <c r="K21" s="97">
        <v>906</v>
      </c>
      <c r="L21" s="97">
        <v>1322</v>
      </c>
      <c r="M21" s="64">
        <f>(I21/J21*100)-100</f>
        <v>-30.52673059240773</v>
      </c>
      <c r="N21" s="14">
        <f>I21/H21</f>
        <v>587.6666666666666</v>
      </c>
      <c r="O21" s="73">
        <v>9</v>
      </c>
      <c r="P21" s="14">
        <v>6963</v>
      </c>
      <c r="Q21" s="14">
        <v>9900</v>
      </c>
      <c r="R21" s="14">
        <v>1276</v>
      </c>
      <c r="S21" s="14">
        <v>1835</v>
      </c>
      <c r="T21" s="64">
        <f>(P21/Q21*100)-100</f>
        <v>-29.666666666666657</v>
      </c>
      <c r="U21" s="74">
        <v>27184</v>
      </c>
      <c r="V21" s="14">
        <f>P21/O21</f>
        <v>773.6666666666666</v>
      </c>
      <c r="W21" s="74">
        <f>SUM(U21,P21)</f>
        <v>34147</v>
      </c>
      <c r="X21" s="74">
        <v>4976</v>
      </c>
      <c r="Y21" s="75">
        <f>SUM(X21,R21)</f>
        <v>6252</v>
      </c>
    </row>
    <row r="22" spans="1:25" ht="12.75">
      <c r="A22" s="72">
        <v>9</v>
      </c>
      <c r="B22" s="72">
        <v>8</v>
      </c>
      <c r="C22" s="4" t="s">
        <v>56</v>
      </c>
      <c r="D22" s="4" t="s">
        <v>56</v>
      </c>
      <c r="E22" s="15" t="s">
        <v>46</v>
      </c>
      <c r="F22" s="15" t="s">
        <v>47</v>
      </c>
      <c r="G22" s="37">
        <v>11</v>
      </c>
      <c r="H22" s="37">
        <v>24</v>
      </c>
      <c r="I22" s="24">
        <v>4521</v>
      </c>
      <c r="J22" s="24">
        <v>6570</v>
      </c>
      <c r="K22" s="91">
        <v>858</v>
      </c>
      <c r="L22" s="91">
        <v>1416</v>
      </c>
      <c r="M22" s="64">
        <f>(I22/J22*100)-100</f>
        <v>-31.18721461187215</v>
      </c>
      <c r="N22" s="14">
        <f>I22/H22</f>
        <v>188.375</v>
      </c>
      <c r="O22" s="37">
        <v>24</v>
      </c>
      <c r="P22" s="22">
        <v>6860</v>
      </c>
      <c r="Q22" s="22">
        <v>8372</v>
      </c>
      <c r="R22" s="22">
        <v>1686</v>
      </c>
      <c r="S22" s="22">
        <v>1878</v>
      </c>
      <c r="T22" s="64">
        <f>(P22/Q22*100)-100</f>
        <v>-18.060200668896314</v>
      </c>
      <c r="U22" s="74">
        <v>548851</v>
      </c>
      <c r="V22" s="14">
        <f>P22/O22</f>
        <v>285.8333333333333</v>
      </c>
      <c r="W22" s="74">
        <f>SUM(U22,P22)</f>
        <v>555711</v>
      </c>
      <c r="X22" s="74">
        <v>119256</v>
      </c>
      <c r="Y22" s="75">
        <f>SUM(X22,R22)</f>
        <v>120942</v>
      </c>
    </row>
    <row r="23" spans="1:25" ht="12.75">
      <c r="A23" s="72">
        <v>10</v>
      </c>
      <c r="B23" s="72" t="s">
        <v>70</v>
      </c>
      <c r="C23" s="4" t="s">
        <v>96</v>
      </c>
      <c r="D23" s="4" t="s">
        <v>97</v>
      </c>
      <c r="E23" s="15" t="s">
        <v>50</v>
      </c>
      <c r="F23" s="15" t="s">
        <v>51</v>
      </c>
      <c r="G23" s="37">
        <v>1</v>
      </c>
      <c r="H23" s="37">
        <v>10</v>
      </c>
      <c r="I23" s="24">
        <v>4713</v>
      </c>
      <c r="J23" s="24"/>
      <c r="K23" s="99">
        <v>843</v>
      </c>
      <c r="L23" s="99"/>
      <c r="M23" s="64"/>
      <c r="N23" s="14">
        <f>I23/H23</f>
        <v>471.3</v>
      </c>
      <c r="O23" s="73">
        <v>10</v>
      </c>
      <c r="P23" s="94">
        <v>6284</v>
      </c>
      <c r="Q23" s="94"/>
      <c r="R23" s="94">
        <v>1170</v>
      </c>
      <c r="S23" s="94"/>
      <c r="T23" s="64"/>
      <c r="U23" s="74"/>
      <c r="V23" s="14">
        <f>P23/O23</f>
        <v>628.4</v>
      </c>
      <c r="W23" s="74">
        <f>SUM(U23,P23)</f>
        <v>6284</v>
      </c>
      <c r="X23" s="76"/>
      <c r="Y23" s="75">
        <f>SUM(X23,R23)</f>
        <v>1170</v>
      </c>
    </row>
    <row r="24" spans="1:25" ht="12.75">
      <c r="A24" s="72">
        <v>11</v>
      </c>
      <c r="B24" s="72">
        <v>9</v>
      </c>
      <c r="C24" s="4" t="s">
        <v>57</v>
      </c>
      <c r="D24" s="4" t="s">
        <v>58</v>
      </c>
      <c r="E24" s="15" t="s">
        <v>46</v>
      </c>
      <c r="F24" s="15" t="s">
        <v>42</v>
      </c>
      <c r="G24" s="37">
        <v>11</v>
      </c>
      <c r="H24" s="37">
        <v>8</v>
      </c>
      <c r="I24" s="24">
        <v>4137</v>
      </c>
      <c r="J24" s="24">
        <v>4695</v>
      </c>
      <c r="K24" s="91">
        <v>708</v>
      </c>
      <c r="L24" s="91">
        <v>790</v>
      </c>
      <c r="M24" s="64">
        <f>(I24/J24*100)-100</f>
        <v>-11.884984025559106</v>
      </c>
      <c r="N24" s="14">
        <f>I24/H24</f>
        <v>517.125</v>
      </c>
      <c r="O24" s="37">
        <v>8</v>
      </c>
      <c r="P24" s="22">
        <v>5263</v>
      </c>
      <c r="Q24" s="22">
        <v>5769</v>
      </c>
      <c r="R24" s="22">
        <v>949</v>
      </c>
      <c r="S24" s="22">
        <v>1013</v>
      </c>
      <c r="T24" s="64">
        <f>(P24/Q24*100)-100</f>
        <v>-8.771017507366963</v>
      </c>
      <c r="U24" s="74">
        <v>120688</v>
      </c>
      <c r="V24" s="14">
        <f>P24/O24</f>
        <v>657.875</v>
      </c>
      <c r="W24" s="74">
        <f>SUM(U24,P24)</f>
        <v>125951</v>
      </c>
      <c r="X24" s="76">
        <v>22344</v>
      </c>
      <c r="Y24" s="75">
        <f>SUM(X24,R24)</f>
        <v>23293</v>
      </c>
    </row>
    <row r="25" spans="1:25" ht="12.75" customHeight="1">
      <c r="A25" s="72">
        <v>12</v>
      </c>
      <c r="B25" s="72">
        <v>10</v>
      </c>
      <c r="C25" s="4" t="s">
        <v>59</v>
      </c>
      <c r="D25" s="4" t="s">
        <v>60</v>
      </c>
      <c r="E25" s="15" t="s">
        <v>46</v>
      </c>
      <c r="F25" s="15" t="s">
        <v>36</v>
      </c>
      <c r="G25" s="37">
        <v>9</v>
      </c>
      <c r="H25" s="37">
        <v>10</v>
      </c>
      <c r="I25" s="24">
        <v>3833</v>
      </c>
      <c r="J25" s="24">
        <v>3336</v>
      </c>
      <c r="K25" s="24">
        <v>749</v>
      </c>
      <c r="L25" s="24">
        <v>645</v>
      </c>
      <c r="M25" s="64">
        <f>(I25/J25*100)-100</f>
        <v>14.898081534772189</v>
      </c>
      <c r="N25" s="14">
        <f>I25/H25</f>
        <v>383.3</v>
      </c>
      <c r="O25" s="37">
        <v>10</v>
      </c>
      <c r="P25" s="14">
        <v>4388</v>
      </c>
      <c r="Q25" s="14">
        <v>4002</v>
      </c>
      <c r="R25" s="24">
        <v>869</v>
      </c>
      <c r="S25" s="24">
        <v>796</v>
      </c>
      <c r="T25" s="64">
        <f>(P25/Q25*100)-100</f>
        <v>9.645177411294355</v>
      </c>
      <c r="U25" s="76">
        <v>213736</v>
      </c>
      <c r="V25" s="14">
        <f>P25/O25</f>
        <v>438.8</v>
      </c>
      <c r="W25" s="74">
        <f>SUM(U25,P25)</f>
        <v>218124</v>
      </c>
      <c r="X25" s="74">
        <v>44027</v>
      </c>
      <c r="Y25" s="75">
        <f>SUM(X25,R25)</f>
        <v>44896</v>
      </c>
    </row>
    <row r="26" spans="1:25" ht="12.75" customHeight="1">
      <c r="A26" s="72">
        <v>13</v>
      </c>
      <c r="B26" s="72">
        <v>11</v>
      </c>
      <c r="C26" s="4" t="s">
        <v>82</v>
      </c>
      <c r="D26" s="4" t="s">
        <v>83</v>
      </c>
      <c r="E26" s="15" t="s">
        <v>84</v>
      </c>
      <c r="F26" s="15" t="s">
        <v>85</v>
      </c>
      <c r="G26" s="37">
        <v>3</v>
      </c>
      <c r="H26" s="37">
        <v>13</v>
      </c>
      <c r="I26" s="14">
        <v>3623</v>
      </c>
      <c r="J26" s="14">
        <v>2915</v>
      </c>
      <c r="K26" s="14">
        <v>687</v>
      </c>
      <c r="L26" s="14">
        <v>528</v>
      </c>
      <c r="M26" s="64">
        <f>(I26/J26*100)-100</f>
        <v>24.288164665523155</v>
      </c>
      <c r="N26" s="14">
        <f>I26/H26</f>
        <v>278.6923076923077</v>
      </c>
      <c r="O26" s="73">
        <v>13</v>
      </c>
      <c r="P26" s="14">
        <v>4211</v>
      </c>
      <c r="Q26" s="14">
        <v>3762</v>
      </c>
      <c r="R26" s="14">
        <v>832</v>
      </c>
      <c r="S26" s="14">
        <v>717</v>
      </c>
      <c r="T26" s="64">
        <f>(P26/Q26*100)-100</f>
        <v>11.935140882509316</v>
      </c>
      <c r="U26" s="76">
        <v>10465</v>
      </c>
      <c r="V26" s="14">
        <f>P26/O26</f>
        <v>323.9230769230769</v>
      </c>
      <c r="W26" s="74">
        <f>SUM(U26,P26)</f>
        <v>14676</v>
      </c>
      <c r="X26" s="74">
        <v>1973</v>
      </c>
      <c r="Y26" s="75">
        <f>SUM(X26,R26)</f>
        <v>2805</v>
      </c>
    </row>
    <row r="27" spans="1:25" ht="12.75">
      <c r="A27" s="72">
        <v>14</v>
      </c>
      <c r="B27" s="72">
        <v>12</v>
      </c>
      <c r="C27" s="4" t="s">
        <v>61</v>
      </c>
      <c r="D27" s="4" t="s">
        <v>62</v>
      </c>
      <c r="E27" s="15" t="s">
        <v>46</v>
      </c>
      <c r="F27" s="15" t="s">
        <v>42</v>
      </c>
      <c r="G27" s="37">
        <v>9</v>
      </c>
      <c r="H27" s="37">
        <v>10</v>
      </c>
      <c r="I27" s="91">
        <v>1692</v>
      </c>
      <c r="J27" s="91">
        <v>2841</v>
      </c>
      <c r="K27" s="97">
        <v>292</v>
      </c>
      <c r="L27" s="97">
        <v>476</v>
      </c>
      <c r="M27" s="64">
        <f>(I27/J27*100)-100</f>
        <v>-40.44350580781415</v>
      </c>
      <c r="N27" s="14">
        <f>I27/H27</f>
        <v>169.2</v>
      </c>
      <c r="O27" s="73">
        <v>10</v>
      </c>
      <c r="P27" s="22">
        <v>2361</v>
      </c>
      <c r="Q27" s="22">
        <v>3746</v>
      </c>
      <c r="R27" s="22">
        <v>440</v>
      </c>
      <c r="S27" s="22">
        <v>665</v>
      </c>
      <c r="T27" s="64">
        <f>(P27/Q27*100)-100</f>
        <v>-36.972770955686066</v>
      </c>
      <c r="U27" s="74">
        <v>178296</v>
      </c>
      <c r="V27" s="14">
        <f>P27/O27</f>
        <v>236.1</v>
      </c>
      <c r="W27" s="74">
        <f>SUM(U27,P27)</f>
        <v>180657</v>
      </c>
      <c r="X27" s="76">
        <v>32768</v>
      </c>
      <c r="Y27" s="75">
        <f>SUM(X27,R27)</f>
        <v>33208</v>
      </c>
    </row>
    <row r="28" spans="1:25" ht="12.75">
      <c r="A28" s="72">
        <v>15</v>
      </c>
      <c r="B28" s="72">
        <v>18</v>
      </c>
      <c r="C28" s="4" t="s">
        <v>73</v>
      </c>
      <c r="D28" s="4" t="s">
        <v>74</v>
      </c>
      <c r="E28" s="15" t="s">
        <v>46</v>
      </c>
      <c r="F28" s="15" t="s">
        <v>42</v>
      </c>
      <c r="G28" s="37">
        <v>5</v>
      </c>
      <c r="H28" s="37">
        <v>9</v>
      </c>
      <c r="I28" s="24">
        <v>1854</v>
      </c>
      <c r="J28" s="24">
        <v>1340</v>
      </c>
      <c r="K28" s="14">
        <v>342</v>
      </c>
      <c r="L28" s="14">
        <v>260</v>
      </c>
      <c r="M28" s="64">
        <f>(I28/J28*100)-100</f>
        <v>38.35820895522389</v>
      </c>
      <c r="N28" s="14">
        <f>I28/H28</f>
        <v>206</v>
      </c>
      <c r="O28" s="73">
        <v>9</v>
      </c>
      <c r="P28" s="14">
        <v>2142</v>
      </c>
      <c r="Q28" s="14">
        <v>1475</v>
      </c>
      <c r="R28" s="14">
        <v>396</v>
      </c>
      <c r="S28" s="14">
        <v>286</v>
      </c>
      <c r="T28" s="64">
        <f>(P28/Q28*100)-100</f>
        <v>45.22033898305085</v>
      </c>
      <c r="U28" s="74">
        <v>14588</v>
      </c>
      <c r="V28" s="14">
        <f>P28/O28</f>
        <v>238</v>
      </c>
      <c r="W28" s="74">
        <f>SUM(U28,P28)</f>
        <v>16730</v>
      </c>
      <c r="X28" s="74">
        <v>2930</v>
      </c>
      <c r="Y28" s="75">
        <f>SUM(X28,R28)</f>
        <v>3326</v>
      </c>
    </row>
    <row r="29" spans="1:25" ht="12.75">
      <c r="A29" s="72">
        <v>16</v>
      </c>
      <c r="B29" s="72">
        <v>14</v>
      </c>
      <c r="C29" s="4" t="s">
        <v>63</v>
      </c>
      <c r="D29" s="4" t="s">
        <v>64</v>
      </c>
      <c r="E29" s="15" t="s">
        <v>46</v>
      </c>
      <c r="F29" s="15" t="s">
        <v>42</v>
      </c>
      <c r="G29" s="37">
        <v>8</v>
      </c>
      <c r="H29" s="37">
        <v>9</v>
      </c>
      <c r="I29" s="24">
        <v>1644</v>
      </c>
      <c r="J29" s="24">
        <v>1765</v>
      </c>
      <c r="K29" s="24">
        <v>284</v>
      </c>
      <c r="L29" s="24">
        <v>304</v>
      </c>
      <c r="M29" s="64">
        <f>(I29/J29*100)-100</f>
        <v>-6.855524079320105</v>
      </c>
      <c r="N29" s="14">
        <f>I29/H29</f>
        <v>182.66666666666666</v>
      </c>
      <c r="O29" s="73">
        <v>9</v>
      </c>
      <c r="P29" s="14">
        <v>1899</v>
      </c>
      <c r="Q29" s="14">
        <v>2362</v>
      </c>
      <c r="R29" s="14">
        <v>335</v>
      </c>
      <c r="S29" s="14">
        <v>440</v>
      </c>
      <c r="T29" s="64">
        <f>(P29/Q29*100)-100</f>
        <v>-19.602032176121924</v>
      </c>
      <c r="U29" s="90">
        <v>39500</v>
      </c>
      <c r="V29" s="14">
        <f>P29/O29</f>
        <v>211</v>
      </c>
      <c r="W29" s="74">
        <f>SUM(U29,P29)</f>
        <v>41399</v>
      </c>
      <c r="X29" s="74">
        <v>7325</v>
      </c>
      <c r="Y29" s="75">
        <f>SUM(X29,R29)</f>
        <v>7660</v>
      </c>
    </row>
    <row r="30" spans="1:25" ht="12.75">
      <c r="A30" s="72">
        <v>17</v>
      </c>
      <c r="B30" s="72">
        <v>16</v>
      </c>
      <c r="C30" s="4" t="s">
        <v>71</v>
      </c>
      <c r="D30" s="4" t="s">
        <v>72</v>
      </c>
      <c r="E30" s="15" t="s">
        <v>46</v>
      </c>
      <c r="F30" s="15" t="s">
        <v>36</v>
      </c>
      <c r="G30" s="37">
        <v>5</v>
      </c>
      <c r="H30" s="37">
        <v>8</v>
      </c>
      <c r="I30" s="24">
        <v>1182</v>
      </c>
      <c r="J30" s="24">
        <v>1475</v>
      </c>
      <c r="K30" s="95">
        <v>205</v>
      </c>
      <c r="L30" s="95">
        <v>253</v>
      </c>
      <c r="M30" s="64">
        <f>(I30/J30*100)-100</f>
        <v>-19.86440677966101</v>
      </c>
      <c r="N30" s="14">
        <f>I30/H30</f>
        <v>147.75</v>
      </c>
      <c r="O30" s="38">
        <v>8</v>
      </c>
      <c r="P30" s="14">
        <v>1666</v>
      </c>
      <c r="Q30" s="14">
        <v>2230</v>
      </c>
      <c r="R30" s="14">
        <v>298</v>
      </c>
      <c r="S30" s="14">
        <v>397</v>
      </c>
      <c r="T30" s="64">
        <f>(P30/Q30*100)-100</f>
        <v>-25.2914798206278</v>
      </c>
      <c r="U30" s="74">
        <v>21848</v>
      </c>
      <c r="V30" s="14">
        <f>P30/O30</f>
        <v>208.25</v>
      </c>
      <c r="W30" s="74">
        <f>SUM(U30,P30)</f>
        <v>23514</v>
      </c>
      <c r="X30" s="74">
        <v>4192</v>
      </c>
      <c r="Y30" s="75">
        <f>SUM(X30,R30)</f>
        <v>4490</v>
      </c>
    </row>
    <row r="31" spans="1:25" ht="12.75">
      <c r="A31" s="72">
        <v>18</v>
      </c>
      <c r="B31" s="72">
        <v>13</v>
      </c>
      <c r="C31" s="98" t="s">
        <v>67</v>
      </c>
      <c r="D31" s="4" t="s">
        <v>67</v>
      </c>
      <c r="E31" s="15" t="s">
        <v>46</v>
      </c>
      <c r="F31" s="15" t="s">
        <v>48</v>
      </c>
      <c r="G31" s="37">
        <v>6</v>
      </c>
      <c r="H31" s="37">
        <v>3</v>
      </c>
      <c r="I31" s="24">
        <v>990</v>
      </c>
      <c r="J31" s="24">
        <v>1534</v>
      </c>
      <c r="K31" s="91">
        <v>246</v>
      </c>
      <c r="L31" s="91">
        <v>343</v>
      </c>
      <c r="M31" s="64">
        <f>(I31/J31*100)-100</f>
        <v>-35.46284224250326</v>
      </c>
      <c r="N31" s="14">
        <f>I31/H31</f>
        <v>330</v>
      </c>
      <c r="O31" s="73">
        <v>3</v>
      </c>
      <c r="P31" s="14">
        <v>1556</v>
      </c>
      <c r="Q31" s="14">
        <v>2944</v>
      </c>
      <c r="R31" s="14">
        <v>397</v>
      </c>
      <c r="S31" s="14">
        <v>668</v>
      </c>
      <c r="T31" s="64">
        <f>(P31/Q31*100)-100</f>
        <v>-47.14673913043478</v>
      </c>
      <c r="U31" s="100">
        <v>29984</v>
      </c>
      <c r="V31" s="14">
        <f>P31/O31</f>
        <v>518.6666666666666</v>
      </c>
      <c r="W31" s="74">
        <f>SUM(U31,P31)</f>
        <v>31540</v>
      </c>
      <c r="X31" s="74">
        <v>6490</v>
      </c>
      <c r="Y31" s="75">
        <f>SUM(X31,R31)</f>
        <v>6887</v>
      </c>
    </row>
    <row r="32" spans="1:25" ht="12.75">
      <c r="A32" s="72">
        <v>19</v>
      </c>
      <c r="B32" s="72">
        <v>17</v>
      </c>
      <c r="C32" s="4" t="s">
        <v>80</v>
      </c>
      <c r="D32" s="4" t="s">
        <v>81</v>
      </c>
      <c r="E32" s="15" t="s">
        <v>55</v>
      </c>
      <c r="F32" s="15" t="s">
        <v>36</v>
      </c>
      <c r="G32" s="37">
        <v>4</v>
      </c>
      <c r="H32" s="37">
        <v>7</v>
      </c>
      <c r="I32" s="14">
        <v>738</v>
      </c>
      <c r="J32" s="14">
        <v>1470</v>
      </c>
      <c r="K32" s="14">
        <v>129</v>
      </c>
      <c r="L32" s="14">
        <v>256</v>
      </c>
      <c r="M32" s="64">
        <f>(I32/J32*100)-100</f>
        <v>-49.795918367346935</v>
      </c>
      <c r="N32" s="14">
        <f>I32/H32</f>
        <v>105.42857142857143</v>
      </c>
      <c r="O32" s="38">
        <v>7</v>
      </c>
      <c r="P32" s="14">
        <v>1033</v>
      </c>
      <c r="Q32" s="14">
        <v>1658</v>
      </c>
      <c r="R32" s="14">
        <v>184</v>
      </c>
      <c r="S32" s="14">
        <v>292</v>
      </c>
      <c r="T32" s="64">
        <f>(P32/Q32*100)-100</f>
        <v>-37.69601930036188</v>
      </c>
      <c r="U32" s="90">
        <v>19367</v>
      </c>
      <c r="V32" s="14">
        <f>P32/O32</f>
        <v>147.57142857142858</v>
      </c>
      <c r="W32" s="74">
        <f>SUM(U32,P32)</f>
        <v>20400</v>
      </c>
      <c r="X32" s="74">
        <v>3558</v>
      </c>
      <c r="Y32" s="75">
        <f>SUM(X32,R32)</f>
        <v>3742</v>
      </c>
    </row>
    <row r="33" spans="1:25" ht="13.5" thickBot="1">
      <c r="A33" s="72">
        <v>20</v>
      </c>
      <c r="B33" s="72">
        <v>20</v>
      </c>
      <c r="C33" s="4" t="s">
        <v>54</v>
      </c>
      <c r="D33" s="4" t="s">
        <v>52</v>
      </c>
      <c r="E33" s="15" t="s">
        <v>46</v>
      </c>
      <c r="F33" s="15" t="s">
        <v>53</v>
      </c>
      <c r="G33" s="37">
        <v>16</v>
      </c>
      <c r="H33" s="37">
        <v>15</v>
      </c>
      <c r="I33" s="14">
        <v>652</v>
      </c>
      <c r="J33" s="14">
        <v>621</v>
      </c>
      <c r="K33" s="14">
        <v>166</v>
      </c>
      <c r="L33" s="14">
        <v>82</v>
      </c>
      <c r="M33" s="64">
        <f>(I33/J33*100)-100</f>
        <v>4.991948470209337</v>
      </c>
      <c r="N33" s="14">
        <f>I33/H33</f>
        <v>43.46666666666667</v>
      </c>
      <c r="O33" s="73">
        <v>15</v>
      </c>
      <c r="P33" s="22">
        <v>684</v>
      </c>
      <c r="Q33" s="22">
        <v>774</v>
      </c>
      <c r="R33" s="22">
        <v>303</v>
      </c>
      <c r="S33" s="22">
        <v>210</v>
      </c>
      <c r="T33" s="64">
        <f>(P33/Q33*100)-100</f>
        <v>-11.627906976744185</v>
      </c>
      <c r="U33" s="84">
        <v>269699</v>
      </c>
      <c r="V33" s="14">
        <f>P33/O33</f>
        <v>45.6</v>
      </c>
      <c r="W33" s="74">
        <f>SUM(U33,P33)</f>
        <v>270383</v>
      </c>
      <c r="X33" s="84">
        <v>55354</v>
      </c>
      <c r="Y33" s="75">
        <f>SUM(X33,R33)</f>
        <v>55657</v>
      </c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241</v>
      </c>
      <c r="I34" s="31">
        <f>SUM(I14:I33)</f>
        <v>156619</v>
      </c>
      <c r="J34" s="31">
        <v>232940</v>
      </c>
      <c r="K34" s="31">
        <f>SUM(K14:K33)</f>
        <v>27020</v>
      </c>
      <c r="L34" s="31">
        <v>44683</v>
      </c>
      <c r="M34" s="68">
        <f>(I34/J34*100)-100</f>
        <v>-32.764231132480475</v>
      </c>
      <c r="N34" s="32">
        <f>I34/H34</f>
        <v>649.8713692946058</v>
      </c>
      <c r="O34" s="34">
        <f>SUM(O14:O33)</f>
        <v>241</v>
      </c>
      <c r="P34" s="31">
        <f>SUM(P14:P33)</f>
        <v>203362</v>
      </c>
      <c r="Q34" s="31">
        <v>348995</v>
      </c>
      <c r="R34" s="31">
        <f>SUM(R14:R33)</f>
        <v>37414</v>
      </c>
      <c r="S34" s="31">
        <v>70166</v>
      </c>
      <c r="T34" s="68">
        <f>(P34/Q34*100)-100</f>
        <v>-41.72925113540309</v>
      </c>
      <c r="U34" s="31">
        <f>SUM(U14:U33)</f>
        <v>2603925</v>
      </c>
      <c r="V34" s="86">
        <f>P34/O34</f>
        <v>843.8257261410788</v>
      </c>
      <c r="W34" s="88">
        <f>SUM(U34,P34)</f>
        <v>2807287</v>
      </c>
      <c r="X34" s="87">
        <f>SUM(X14:X33)</f>
        <v>497760</v>
      </c>
      <c r="Y34" s="35">
        <f>SUM(Y14:Y33)</f>
        <v>535174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17 - Jan</v>
      </c>
      <c r="L4" s="20"/>
      <c r="M4" s="62" t="str">
        <f>'WEEKLY COMPETITIVE REPORT'!M4</f>
        <v>19 - Jan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16 - Jan</v>
      </c>
      <c r="L5" s="7"/>
      <c r="M5" s="63" t="str">
        <f>'WEEKLY COMPETITIVE REPORT'!M5</f>
        <v>22 - Jan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41662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WOLF OF WALL STREET</v>
      </c>
      <c r="D14" s="4" t="str">
        <f>'WEEKLY COMPETITIVE REPORT'!D14</f>
        <v>VOLK Z WALL STREETA</v>
      </c>
      <c r="E14" s="4" t="str">
        <f>'WEEKLY COMPETITIVE REPORT'!E14</f>
        <v>IND</v>
      </c>
      <c r="F14" s="4" t="str">
        <f>'WEEKLY COMPETITIVE REPORT'!F14</f>
        <v>Blitz</v>
      </c>
      <c r="G14" s="37">
        <f>'WEEKLY COMPETITIVE REPORT'!G14</f>
        <v>4</v>
      </c>
      <c r="H14" s="37">
        <f>'WEEKLY COMPETITIVE REPORT'!H14</f>
        <v>10</v>
      </c>
      <c r="I14" s="14">
        <f>'WEEKLY COMPETITIVE REPORT'!I14/Y4</f>
        <v>72070.20822210358</v>
      </c>
      <c r="J14" s="14">
        <f>'WEEKLY COMPETITIVE REPORT'!J14/Y4</f>
        <v>75911.63908168713</v>
      </c>
      <c r="K14" s="22">
        <f>'WEEKLY COMPETITIVE REPORT'!K14</f>
        <v>8703</v>
      </c>
      <c r="L14" s="22">
        <f>'WEEKLY COMPETITIVE REPORT'!L14</f>
        <v>9075</v>
      </c>
      <c r="M14" s="64">
        <f>'WEEKLY COMPETITIVE REPORT'!M14</f>
        <v>-5.0603977282717665</v>
      </c>
      <c r="N14" s="14">
        <f aca="true" t="shared" si="0" ref="N14:N20">I14/H14</f>
        <v>7207.020822210358</v>
      </c>
      <c r="O14" s="37">
        <f>'WEEKLY COMPETITIVE REPORT'!O14</f>
        <v>10</v>
      </c>
      <c r="P14" s="14">
        <f>'WEEKLY COMPETITIVE REPORT'!P14/Y4</f>
        <v>95859.58355579285</v>
      </c>
      <c r="Q14" s="14">
        <f>'WEEKLY COMPETITIVE REPORT'!Q14/Y4</f>
        <v>111090.49652963161</v>
      </c>
      <c r="R14" s="22">
        <f>'WEEKLY COMPETITIVE REPORT'!R14</f>
        <v>12274</v>
      </c>
      <c r="S14" s="22">
        <f>'WEEKLY COMPETITIVE REPORT'!S14</f>
        <v>14336</v>
      </c>
      <c r="T14" s="64">
        <f>'WEEKLY COMPETITIVE REPORT'!T14</f>
        <v>-13.710365377452575</v>
      </c>
      <c r="U14" s="14">
        <f>'WEEKLY COMPETITIVE REPORT'!U14/Y4</f>
        <v>369191.1372130272</v>
      </c>
      <c r="V14" s="14">
        <f aca="true" t="shared" si="1" ref="V14:V20">P14/O14</f>
        <v>9585.958355579285</v>
      </c>
      <c r="W14" s="25">
        <f aca="true" t="shared" si="2" ref="W14:W20">P14+U14</f>
        <v>465050.7207688201</v>
      </c>
      <c r="X14" s="22">
        <f>'WEEKLY COMPETITIVE REPORT'!X14</f>
        <v>47439</v>
      </c>
      <c r="Y14" s="56">
        <f>'WEEKLY COMPETITIVE REPORT'!Y14</f>
        <v>59713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47 RONIN</v>
      </c>
      <c r="D15" s="4" t="str">
        <f>'WEEKLY COMPETITIVE REPORT'!D15</f>
        <v>47 RONIN</v>
      </c>
      <c r="E15" s="4" t="str">
        <f>'WEEKLY COMPETITIVE REPORT'!E15</f>
        <v>UNI</v>
      </c>
      <c r="F15" s="4" t="str">
        <f>'WEEKLY COMPETITIVE REPORT'!F15</f>
        <v>Karantanija</v>
      </c>
      <c r="G15" s="37">
        <f>'WEEKLY COMPETITIVE REPORT'!G15</f>
        <v>1</v>
      </c>
      <c r="H15" s="37">
        <f>'WEEKLY COMPETITIVE REPORT'!H15</f>
        <v>8</v>
      </c>
      <c r="I15" s="14">
        <f>'WEEKLY COMPETITIVE REPORT'!I15/Y4</f>
        <v>25999.73304858516</v>
      </c>
      <c r="J15" s="14">
        <f>'WEEKLY COMPETITIVE REPORT'!J15/Y4</f>
        <v>0</v>
      </c>
      <c r="K15" s="22">
        <f>'WEEKLY COMPETITIVE REPORT'!K15</f>
        <v>3407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3249.966631073145</v>
      </c>
      <c r="O15" s="37">
        <f>'WEEKLY COMPETITIVE REPORT'!O15</f>
        <v>8</v>
      </c>
      <c r="P15" s="14">
        <f>'WEEKLY COMPETITIVE REPORT'!P15/Y4</f>
        <v>35548.58515750134</v>
      </c>
      <c r="Q15" s="14">
        <f>'WEEKLY COMPETITIVE REPORT'!Q15/Y4</f>
        <v>0</v>
      </c>
      <c r="R15" s="22">
        <f>'WEEKLY COMPETITIVE REPORT'!R15</f>
        <v>5151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0</v>
      </c>
      <c r="V15" s="14">
        <f t="shared" si="1"/>
        <v>4443.573144687667</v>
      </c>
      <c r="W15" s="25">
        <f t="shared" si="2"/>
        <v>35548.58515750134</v>
      </c>
      <c r="X15" s="22">
        <f>'WEEKLY COMPETITIVE REPORT'!X15</f>
        <v>0</v>
      </c>
      <c r="Y15" s="56">
        <f>'WEEKLY COMPETITIVE REPORT'!Y15</f>
        <v>5151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FROZEN 3D</v>
      </c>
      <c r="D16" s="4" t="str">
        <f>'WEEKLY COMPETITIVE REPORT'!D16</f>
        <v>LEDENO KRALJESTVO 3D</v>
      </c>
      <c r="E16" s="4" t="str">
        <f>'WEEKLY COMPETITIVE REPORT'!E16</f>
        <v>BVI</v>
      </c>
      <c r="F16" s="4" t="str">
        <f>'WEEKLY COMPETITIVE REPORT'!F16</f>
        <v>CENEX</v>
      </c>
      <c r="G16" s="37">
        <f>'WEEKLY COMPETITIVE REPORT'!G16</f>
        <v>7</v>
      </c>
      <c r="H16" s="37">
        <f>'WEEKLY COMPETITIVE REPORT'!H16</f>
        <v>22</v>
      </c>
      <c r="I16" s="14">
        <f>'WEEKLY COMPETITIVE REPORT'!I16/Y4</f>
        <v>22618.79337960491</v>
      </c>
      <c r="J16" s="14">
        <f>'WEEKLY COMPETITIVE REPORT'!J16/Y4</f>
        <v>13870.79551521623</v>
      </c>
      <c r="K16" s="22">
        <f>'WEEKLY COMPETITIVE REPORT'!K16</f>
        <v>3208</v>
      </c>
      <c r="L16" s="22">
        <f>'WEEKLY COMPETITIVE REPORT'!L16</f>
        <v>1991</v>
      </c>
      <c r="M16" s="64">
        <f>'WEEKLY COMPETITIVE REPORT'!M16</f>
        <v>63.06774441878369</v>
      </c>
      <c r="N16" s="14">
        <f t="shared" si="0"/>
        <v>1028.1269718002231</v>
      </c>
      <c r="O16" s="37">
        <f>'WEEKLY COMPETITIVE REPORT'!O16</f>
        <v>22</v>
      </c>
      <c r="P16" s="14">
        <f>'WEEKLY COMPETITIVE REPORT'!P16/Y4</f>
        <v>25668.71329418046</v>
      </c>
      <c r="Q16" s="14">
        <f>'WEEKLY COMPETITIVE REPORT'!Q16/Y4</f>
        <v>18214.095034703685</v>
      </c>
      <c r="R16" s="22">
        <f>'WEEKLY COMPETITIVE REPORT'!R16</f>
        <v>3754</v>
      </c>
      <c r="S16" s="22">
        <f>'WEEKLY COMPETITIVE REPORT'!S16</f>
        <v>2754</v>
      </c>
      <c r="T16" s="64">
        <f>'WEEKLY COMPETITIVE REPORT'!T16</f>
        <v>40.9277443939616</v>
      </c>
      <c r="U16" s="14">
        <f>'WEEKLY COMPETITIVE REPORT'!U16/Y4</f>
        <v>332393.219434063</v>
      </c>
      <c r="V16" s="14">
        <f t="shared" si="1"/>
        <v>1166.759695190021</v>
      </c>
      <c r="W16" s="25">
        <f t="shared" si="2"/>
        <v>358061.93272824347</v>
      </c>
      <c r="X16" s="22">
        <f>'WEEKLY COMPETITIVE REPORT'!X16</f>
        <v>49953</v>
      </c>
      <c r="Y16" s="56">
        <f>'WEEKLY COMPETITIVE REPORT'!Y16</f>
        <v>53707</v>
      </c>
    </row>
    <row r="17" spans="1:25" ht="12.75">
      <c r="A17" s="50">
        <v>4</v>
      </c>
      <c r="B17" s="4">
        <f>'WEEKLY COMPETITIVE REPORT'!B17</f>
        <v>2</v>
      </c>
      <c r="C17" s="4" t="str">
        <f>'WEEKLY COMPETITIVE REPORT'!C17</f>
        <v>HOBBIT: DESOLATION OF SMAUG</v>
      </c>
      <c r="D17" s="4" t="str">
        <f>'WEEKLY COMPETITIVE REPORT'!D17</f>
        <v>HOBIT: SMAUGOVA PUŠČA</v>
      </c>
      <c r="E17" s="4" t="str">
        <f>'WEEKLY COMPETITIVE REPORT'!E17</f>
        <v>WB</v>
      </c>
      <c r="F17" s="4" t="str">
        <f>'WEEKLY COMPETITIVE REPORT'!F17</f>
        <v>Blitz</v>
      </c>
      <c r="G17" s="37">
        <f>'WEEKLY COMPETITIVE REPORT'!G17</f>
        <v>6</v>
      </c>
      <c r="H17" s="37">
        <f>'WEEKLY COMPETITIVE REPORT'!H17</f>
        <v>26</v>
      </c>
      <c r="I17" s="14">
        <f>'WEEKLY COMPETITIVE REPORT'!I17/Y4</f>
        <v>12298.451681793915</v>
      </c>
      <c r="J17" s="14">
        <f>'WEEKLY COMPETITIVE REPORT'!J17/Y4</f>
        <v>16163.908168713295</v>
      </c>
      <c r="K17" s="22">
        <f>'WEEKLY COMPETITIVE REPORT'!K17</f>
        <v>1403</v>
      </c>
      <c r="L17" s="22">
        <f>'WEEKLY COMPETITIVE REPORT'!L17</f>
        <v>1814</v>
      </c>
      <c r="M17" s="64">
        <f>'WEEKLY COMPETITIVE REPORT'!M17</f>
        <v>-23.914120561519397</v>
      </c>
      <c r="N17" s="14">
        <f t="shared" si="0"/>
        <v>473.017372376689</v>
      </c>
      <c r="O17" s="37">
        <f>'WEEKLY COMPETITIVE REPORT'!O17</f>
        <v>26</v>
      </c>
      <c r="P17" s="14">
        <f>'WEEKLY COMPETITIVE REPORT'!P17/Y4</f>
        <v>16429.524826481582</v>
      </c>
      <c r="Q17" s="14">
        <f>'WEEKLY COMPETITIVE REPORT'!Q17/Y4</f>
        <v>23246.129204484783</v>
      </c>
      <c r="R17" s="22">
        <f>'WEEKLY COMPETITIVE REPORT'!R17</f>
        <v>1978</v>
      </c>
      <c r="S17" s="22">
        <f>'WEEKLY COMPETITIVE REPORT'!S17</f>
        <v>2771</v>
      </c>
      <c r="T17" s="64">
        <f>'WEEKLY COMPETITIVE REPORT'!T17</f>
        <v>-29.323610473128156</v>
      </c>
      <c r="U17" s="14">
        <f>'WEEKLY COMPETITIVE REPORT'!U17/Y4</f>
        <v>642670.8489054992</v>
      </c>
      <c r="V17" s="14">
        <f t="shared" si="1"/>
        <v>631.9048010185223</v>
      </c>
      <c r="W17" s="25">
        <f t="shared" si="2"/>
        <v>659100.3737319808</v>
      </c>
      <c r="X17" s="22">
        <f>'WEEKLY COMPETITIVE REPORT'!X17</f>
        <v>76779</v>
      </c>
      <c r="Y17" s="56">
        <f>'WEEKLY COMPETITIVE REPORT'!Y17</f>
        <v>78757</v>
      </c>
    </row>
    <row r="18" spans="1:25" ht="13.5" customHeight="1">
      <c r="A18" s="50">
        <v>5</v>
      </c>
      <c r="B18" s="4">
        <f>'WEEKLY COMPETITIVE REPORT'!B18</f>
        <v>6</v>
      </c>
      <c r="C18" s="4" t="str">
        <f>'WEEKLY COMPETITIVE REPORT'!C18</f>
        <v>WALKING WITH DINOSAURS 3D</v>
      </c>
      <c r="D18" s="4" t="str">
        <f>'WEEKLY COMPETITIVE REPORT'!D18</f>
        <v>SPREHOD Z DINOZAVRI 3D</v>
      </c>
      <c r="E18" s="4" t="str">
        <f>'WEEKLY COMPETITIVE REPORT'!E18</f>
        <v>FOX</v>
      </c>
      <c r="F18" s="4" t="str">
        <f>'WEEKLY COMPETITIVE REPORT'!F18</f>
        <v>Blitz</v>
      </c>
      <c r="G18" s="37">
        <f>'WEEKLY COMPETITIVE REPORT'!G18</f>
        <v>4</v>
      </c>
      <c r="H18" s="37">
        <f>'WEEKLY COMPETITIVE REPORT'!H18</f>
        <v>22</v>
      </c>
      <c r="I18" s="14">
        <f>'WEEKLY COMPETITIVE REPORT'!I18/Y4</f>
        <v>12844.367325146824</v>
      </c>
      <c r="J18" s="14">
        <f>'WEEKLY COMPETITIVE REPORT'!J18/Y4</f>
        <v>8485.05072076882</v>
      </c>
      <c r="K18" s="22">
        <f>'WEEKLY COMPETITIVE REPORT'!K18</f>
        <v>1625</v>
      </c>
      <c r="L18" s="22">
        <f>'WEEKLY COMPETITIVE REPORT'!L18</f>
        <v>1169</v>
      </c>
      <c r="M18" s="64">
        <f>'WEEKLY COMPETITIVE REPORT'!M18</f>
        <v>51.37643542551518</v>
      </c>
      <c r="N18" s="14">
        <f t="shared" si="0"/>
        <v>583.8348784157647</v>
      </c>
      <c r="O18" s="37">
        <f>'WEEKLY COMPETITIVE REPORT'!O18</f>
        <v>22</v>
      </c>
      <c r="P18" s="14">
        <f>'WEEKLY COMPETITIVE REPORT'!P18/Y4</f>
        <v>15767.485317672184</v>
      </c>
      <c r="Q18" s="14">
        <f>'WEEKLY COMPETITIVE REPORT'!Q18/Y4</f>
        <v>13298.184730379071</v>
      </c>
      <c r="R18" s="22">
        <f>'WEEKLY COMPETITIVE REPORT'!R18</f>
        <v>2049</v>
      </c>
      <c r="S18" s="22">
        <f>'WEEKLY COMPETITIVE REPORT'!S18</f>
        <v>1878</v>
      </c>
      <c r="T18" s="64">
        <f>'WEEKLY COMPETITIVE REPORT'!T18</f>
        <v>18.56870420556058</v>
      </c>
      <c r="U18" s="14">
        <f>'WEEKLY COMPETITIVE REPORT'!U18/Y4</f>
        <v>102337.15963694607</v>
      </c>
      <c r="V18" s="14">
        <f t="shared" si="1"/>
        <v>716.7038780760084</v>
      </c>
      <c r="W18" s="25">
        <f t="shared" si="2"/>
        <v>118104.64495461826</v>
      </c>
      <c r="X18" s="22">
        <f>'WEEKLY COMPETITIVE REPORT'!X18</f>
        <v>13529</v>
      </c>
      <c r="Y18" s="56">
        <f>'WEEKLY COMPETITIVE REPORT'!Y18</f>
        <v>15578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SECRET LIFE OF WALTER MITTY</v>
      </c>
      <c r="D19" s="4" t="str">
        <f>'WEEKLY COMPETITIVE REPORT'!D19</f>
        <v>SKRIVNOSTNO ŽIVLJENJE WALTERJA MITTYJA</v>
      </c>
      <c r="E19" s="4" t="str">
        <f>'WEEKLY COMPETITIVE REPORT'!E19</f>
        <v>FOX</v>
      </c>
      <c r="F19" s="4" t="str">
        <f>'WEEKLY COMPETITIVE REPORT'!F19</f>
        <v>Blitz</v>
      </c>
      <c r="G19" s="37">
        <f>'WEEKLY COMPETITIVE REPORT'!G19</f>
        <v>2</v>
      </c>
      <c r="H19" s="37">
        <f>'WEEKLY COMPETITIVE REPORT'!H19</f>
        <v>10</v>
      </c>
      <c r="I19" s="14">
        <f>'WEEKLY COMPETITIVE REPORT'!I19/Y4</f>
        <v>8506.40683395622</v>
      </c>
      <c r="J19" s="14">
        <f>'WEEKLY COMPETITIVE REPORT'!J19/Y4</f>
        <v>10811.532301121197</v>
      </c>
      <c r="K19" s="22">
        <f>'WEEKLY COMPETITIVE REPORT'!K19</f>
        <v>1153</v>
      </c>
      <c r="L19" s="22">
        <f>'WEEKLY COMPETITIVE REPORT'!L19</f>
        <v>1430</v>
      </c>
      <c r="M19" s="64">
        <f>'WEEKLY COMPETITIVE REPORT'!M19</f>
        <v>-21.320987654320987</v>
      </c>
      <c r="N19" s="14">
        <f t="shared" si="0"/>
        <v>850.640683395622</v>
      </c>
      <c r="O19" s="37">
        <f>'WEEKLY COMPETITIVE REPORT'!O19</f>
        <v>10</v>
      </c>
      <c r="P19" s="14">
        <f>'WEEKLY COMPETITIVE REPORT'!P19/Y4</f>
        <v>11752.536038441003</v>
      </c>
      <c r="Q19" s="14">
        <f>'WEEKLY COMPETITIVE REPORT'!Q19/Y4</f>
        <v>15266.951414842499</v>
      </c>
      <c r="R19" s="22">
        <f>'WEEKLY COMPETITIVE REPORT'!R19</f>
        <v>1670</v>
      </c>
      <c r="S19" s="22">
        <f>'WEEKLY COMPETITIVE REPORT'!S19</f>
        <v>2193</v>
      </c>
      <c r="T19" s="64">
        <f>'WEEKLY COMPETITIVE REPORT'!T19</f>
        <v>-23.019758699073265</v>
      </c>
      <c r="U19" s="14">
        <f>'WEEKLY COMPETITIVE REPORT'!U19/Y4</f>
        <v>19555.52589428724</v>
      </c>
      <c r="V19" s="14">
        <f t="shared" si="1"/>
        <v>1175.2536038441003</v>
      </c>
      <c r="W19" s="25">
        <f t="shared" si="2"/>
        <v>31308.06193272824</v>
      </c>
      <c r="X19" s="22">
        <f>'WEEKLY COMPETITIVE REPORT'!X19</f>
        <v>2762</v>
      </c>
      <c r="Y19" s="56">
        <f>'WEEKLY COMPETITIVE REPORT'!Y19</f>
        <v>4432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PARANORMAL ACTIVITY: THE MARKED ONES</v>
      </c>
      <c r="D20" s="4" t="str">
        <f>'WEEKLY COMPETITIVE REPORT'!D20</f>
        <v>PARANORMALNO: OZNAČENI</v>
      </c>
      <c r="E20" s="4" t="str">
        <f>'WEEKLY COMPETITIVE REPORT'!E20</f>
        <v>PAR</v>
      </c>
      <c r="F20" s="4" t="str">
        <f>'WEEKLY COMPETITIVE REPORT'!F20</f>
        <v>Karantanija</v>
      </c>
      <c r="G20" s="37">
        <f>'WEEKLY COMPETITIVE REPORT'!G20</f>
        <v>2</v>
      </c>
      <c r="H20" s="37">
        <f>'WEEKLY COMPETITIVE REPORT'!H20</f>
        <v>8</v>
      </c>
      <c r="I20" s="14">
        <f>'WEEKLY COMPETITIVE REPORT'!I20/Y4</f>
        <v>8170.048051254672</v>
      </c>
      <c r="J20" s="14">
        <f>'WEEKLY COMPETITIVE REPORT'!J20/Y4</f>
        <v>11800.587293112654</v>
      </c>
      <c r="K20" s="22">
        <f>'WEEKLY COMPETITIVE REPORT'!K20</f>
        <v>1106</v>
      </c>
      <c r="L20" s="22">
        <f>'WEEKLY COMPETITIVE REPORT'!L20</f>
        <v>1562</v>
      </c>
      <c r="M20" s="64">
        <f>'WEEKLY COMPETITIVE REPORT'!M20</f>
        <v>-30.765750480714843</v>
      </c>
      <c r="N20" s="14">
        <f t="shared" si="0"/>
        <v>1021.256006406834</v>
      </c>
      <c r="O20" s="37">
        <f>'WEEKLY COMPETITIVE REPORT'!O20</f>
        <v>8</v>
      </c>
      <c r="P20" s="14">
        <f>'WEEKLY COMPETITIVE REPORT'!P20/Y4</f>
        <v>9934.596903363588</v>
      </c>
      <c r="Q20" s="14">
        <f>'WEEKLY COMPETITIVE REPORT'!Q20/Y4</f>
        <v>15057.394554191138</v>
      </c>
      <c r="R20" s="22">
        <f>'WEEKLY COMPETITIVE REPORT'!R20</f>
        <v>1403</v>
      </c>
      <c r="S20" s="22">
        <f>'WEEKLY COMPETITIVE REPORT'!S20</f>
        <v>2105</v>
      </c>
      <c r="T20" s="64">
        <f>'WEEKLY COMPETITIVE REPORT'!T20</f>
        <v>-34.02180657743108</v>
      </c>
      <c r="U20" s="14">
        <f>'WEEKLY COMPETITIVE REPORT'!U20/Y4</f>
        <v>15057.394554191138</v>
      </c>
      <c r="V20" s="14">
        <f t="shared" si="1"/>
        <v>1241.8246129204485</v>
      </c>
      <c r="W20" s="25">
        <f t="shared" si="2"/>
        <v>24991.991457554726</v>
      </c>
      <c r="X20" s="22">
        <f>'WEEKLY COMPETITIVE REPORT'!X20</f>
        <v>2105</v>
      </c>
      <c r="Y20" s="56">
        <f>'WEEKLY COMPETITIVE REPORT'!Y20</f>
        <v>3508</v>
      </c>
    </row>
    <row r="21" spans="1:25" ht="12.75">
      <c r="A21" s="50">
        <v>8</v>
      </c>
      <c r="B21" s="4">
        <f>'WEEKLY COMPETITIVE REPORT'!B21</f>
        <v>7</v>
      </c>
      <c r="C21" s="4" t="str">
        <f>'WEEKLY COMPETITIVE REPORT'!C21</f>
        <v>HOMEFRONT</v>
      </c>
      <c r="D21" s="4" t="str">
        <f>'WEEKLY COMPETITIVE REPORT'!D21</f>
        <v>SOVRAŽNIK PRED VRATI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3</v>
      </c>
      <c r="H21" s="37">
        <f>'WEEKLY COMPETITIVE REPORT'!H21</f>
        <v>9</v>
      </c>
      <c r="I21" s="14">
        <f>'WEEKLY COMPETITIVE REPORT'!I21/Y4</f>
        <v>7059.530165509877</v>
      </c>
      <c r="J21" s="14">
        <f>'WEEKLY COMPETITIVE REPORT'!J21/Y4</f>
        <v>10161.505605979712</v>
      </c>
      <c r="K21" s="22">
        <f>'WEEKLY COMPETITIVE REPORT'!K21</f>
        <v>906</v>
      </c>
      <c r="L21" s="22">
        <f>'WEEKLY COMPETITIVE REPORT'!L21</f>
        <v>1322</v>
      </c>
      <c r="M21" s="64">
        <f>'WEEKLY COMPETITIVE REPORT'!M21</f>
        <v>-30.52673059240773</v>
      </c>
      <c r="N21" s="14">
        <f aca="true" t="shared" si="3" ref="N21:N33">I21/H21</f>
        <v>784.3922406122086</v>
      </c>
      <c r="O21" s="37">
        <f>'WEEKLY COMPETITIVE REPORT'!O21</f>
        <v>9</v>
      </c>
      <c r="P21" s="14">
        <f>'WEEKLY COMPETITIVE REPORT'!P21/Y4</f>
        <v>9293.913507741592</v>
      </c>
      <c r="Q21" s="14">
        <f>'WEEKLY COMPETITIVE REPORT'!Q21/Y4</f>
        <v>13214.095034703685</v>
      </c>
      <c r="R21" s="22">
        <f>'WEEKLY COMPETITIVE REPORT'!R21</f>
        <v>1276</v>
      </c>
      <c r="S21" s="22">
        <f>'WEEKLY COMPETITIVE REPORT'!S21</f>
        <v>1835</v>
      </c>
      <c r="T21" s="64">
        <f>'WEEKLY COMPETITIVE REPORT'!T21</f>
        <v>-29.666666666666657</v>
      </c>
      <c r="U21" s="14">
        <f>'WEEKLY COMPETITIVE REPORT'!U21/Y4</f>
        <v>36284.03630539242</v>
      </c>
      <c r="V21" s="14">
        <f aca="true" t="shared" si="4" ref="V21:V33">P21/O21</f>
        <v>1032.6570564157325</v>
      </c>
      <c r="W21" s="25">
        <f aca="true" t="shared" si="5" ref="W21:W33">P21+U21</f>
        <v>45577.949813134015</v>
      </c>
      <c r="X21" s="22">
        <f>'WEEKLY COMPETITIVE REPORT'!X21</f>
        <v>4976</v>
      </c>
      <c r="Y21" s="56">
        <f>'WEEKLY COMPETITIVE REPORT'!Y21</f>
        <v>6252</v>
      </c>
    </row>
    <row r="22" spans="1:25" ht="12.75">
      <c r="A22" s="50">
        <v>9</v>
      </c>
      <c r="B22" s="4">
        <f>'WEEKLY COMPETITIVE REPORT'!B22</f>
        <v>8</v>
      </c>
      <c r="C22" s="4" t="str">
        <f>'WEEKLY COMPETITIVE REPORT'!C22</f>
        <v>GREMO MI PO SVOJE 2</v>
      </c>
      <c r="D22" s="4" t="str">
        <f>'WEEKLY COMPETITIVE REPORT'!D22</f>
        <v>GREMO MI PO SVOJE 2</v>
      </c>
      <c r="E22" s="4" t="str">
        <f>'WEEKLY COMPETITIVE REPORT'!E22</f>
        <v>IND</v>
      </c>
      <c r="F22" s="4" t="str">
        <f>'WEEKLY COMPETITIVE REPORT'!F22</f>
        <v>Cinemania</v>
      </c>
      <c r="G22" s="37">
        <f>'WEEKLY COMPETITIVE REPORT'!G22</f>
        <v>11</v>
      </c>
      <c r="H22" s="37">
        <f>'WEEKLY COMPETITIVE REPORT'!H22</f>
        <v>24</v>
      </c>
      <c r="I22" s="14">
        <f>'WEEKLY COMPETITIVE REPORT'!I22/Y4</f>
        <v>6034.436732514682</v>
      </c>
      <c r="J22" s="14">
        <f>'WEEKLY COMPETITIVE REPORT'!J22/Y4</f>
        <v>8769.353977576082</v>
      </c>
      <c r="K22" s="22">
        <f>'WEEKLY COMPETITIVE REPORT'!K22</f>
        <v>858</v>
      </c>
      <c r="L22" s="22">
        <f>'WEEKLY COMPETITIVE REPORT'!L22</f>
        <v>1416</v>
      </c>
      <c r="M22" s="64">
        <f>'WEEKLY COMPETITIVE REPORT'!M22</f>
        <v>-31.18721461187215</v>
      </c>
      <c r="N22" s="14">
        <f t="shared" si="3"/>
        <v>251.43486385477843</v>
      </c>
      <c r="O22" s="37">
        <f>'WEEKLY COMPETITIVE REPORT'!O22</f>
        <v>24</v>
      </c>
      <c r="P22" s="14">
        <f>'WEEKLY COMPETITIVE REPORT'!P22/Y4</f>
        <v>9156.433529097705</v>
      </c>
      <c r="Q22" s="14">
        <f>'WEEKLY COMPETITIVE REPORT'!Q22/Y4</f>
        <v>11174.586225306994</v>
      </c>
      <c r="R22" s="22">
        <f>'WEEKLY COMPETITIVE REPORT'!R22</f>
        <v>1686</v>
      </c>
      <c r="S22" s="22">
        <f>'WEEKLY COMPETITIVE REPORT'!S22</f>
        <v>1878</v>
      </c>
      <c r="T22" s="64">
        <f>'WEEKLY COMPETITIVE REPORT'!T22</f>
        <v>-18.060200668896314</v>
      </c>
      <c r="U22" s="14">
        <f>'WEEKLY COMPETITIVE REPORT'!U22/Y4</f>
        <v>732582.7549386012</v>
      </c>
      <c r="V22" s="14">
        <f t="shared" si="4"/>
        <v>381.5180637124044</v>
      </c>
      <c r="W22" s="25">
        <f t="shared" si="5"/>
        <v>741739.1884676989</v>
      </c>
      <c r="X22" s="22">
        <f>'WEEKLY COMPETITIVE REPORT'!X22</f>
        <v>119256</v>
      </c>
      <c r="Y22" s="56">
        <f>'WEEKLY COMPETITIVE REPORT'!Y22</f>
        <v>120942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SAVING MR BANKS</v>
      </c>
      <c r="D23" s="4" t="str">
        <f>'WEEKLY COMPETITIVE REPORT'!D23</f>
        <v>REŠEVANJE GOSPODA BANKSA</v>
      </c>
      <c r="E23" s="4" t="str">
        <f>'WEEKLY COMPETITIVE REPORT'!E23</f>
        <v>BVI</v>
      </c>
      <c r="F23" s="4" t="str">
        <f>'WEEKLY COMPETITIVE REPORT'!F23</f>
        <v>CENEX</v>
      </c>
      <c r="G23" s="37">
        <f>'WEEKLY COMPETITIVE REPORT'!G23</f>
        <v>1</v>
      </c>
      <c r="H23" s="37">
        <f>'WEEKLY COMPETITIVE REPORT'!H23</f>
        <v>10</v>
      </c>
      <c r="I23" s="14">
        <f>'WEEKLY COMPETITIVE REPORT'!I23/Y4</f>
        <v>6290.710090763481</v>
      </c>
      <c r="J23" s="14">
        <f>'WEEKLY COMPETITIVE REPORT'!J23/Y4</f>
        <v>0</v>
      </c>
      <c r="K23" s="22">
        <f>'WEEKLY COMPETITIVE REPORT'!K23</f>
        <v>843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629.0710090763481</v>
      </c>
      <c r="O23" s="37">
        <f>'WEEKLY COMPETITIVE REPORT'!O23</f>
        <v>10</v>
      </c>
      <c r="P23" s="14">
        <f>'WEEKLY COMPETITIVE REPORT'!P23/Y4</f>
        <v>8387.613454351309</v>
      </c>
      <c r="Q23" s="14">
        <f>'WEEKLY COMPETITIVE REPORT'!Q23/Y4</f>
        <v>0</v>
      </c>
      <c r="R23" s="22">
        <f>'WEEKLY COMPETITIVE REPORT'!R23</f>
        <v>1170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0</v>
      </c>
      <c r="V23" s="14">
        <f t="shared" si="4"/>
        <v>838.7613454351309</v>
      </c>
      <c r="W23" s="25">
        <f t="shared" si="5"/>
        <v>8387.613454351309</v>
      </c>
      <c r="X23" s="22">
        <f>'WEEKLY COMPETITIVE REPORT'!X23</f>
        <v>0</v>
      </c>
      <c r="Y23" s="56">
        <f>'WEEKLY COMPETITIVE REPORT'!Y23</f>
        <v>1170</v>
      </c>
    </row>
    <row r="24" spans="1:25" ht="12.75">
      <c r="A24" s="50">
        <v>11</v>
      </c>
      <c r="B24" s="4">
        <f>'WEEKLY COMPETITIVE REPORT'!B24</f>
        <v>9</v>
      </c>
      <c r="C24" s="4" t="str">
        <f>'WEEKLY COMPETITIVE REPORT'!C24</f>
        <v>LAST VEGAS</v>
      </c>
      <c r="D24" s="4" t="str">
        <f>'WEEKLY COMPETITIVE REPORT'!D24</f>
        <v>LEGENDE V VEGASU</v>
      </c>
      <c r="E24" s="4" t="str">
        <f>'WEEKLY COMPETITIVE REPORT'!E24</f>
        <v>IND</v>
      </c>
      <c r="F24" s="4" t="str">
        <f>'WEEKLY COMPETITIVE REPORT'!F24</f>
        <v>Blitz</v>
      </c>
      <c r="G24" s="37">
        <f>'WEEKLY COMPETITIVE REPORT'!G24</f>
        <v>11</v>
      </c>
      <c r="H24" s="37">
        <f>'WEEKLY COMPETITIVE REPORT'!H24</f>
        <v>8</v>
      </c>
      <c r="I24" s="14">
        <f>'WEEKLY COMPETITIVE REPORT'!I24/Y4</f>
        <v>5521.890016017085</v>
      </c>
      <c r="J24" s="14">
        <f>'WEEKLY COMPETITIVE REPORT'!J24/Y4</f>
        <v>6266.684463427657</v>
      </c>
      <c r="K24" s="22">
        <f>'WEEKLY COMPETITIVE REPORT'!K24</f>
        <v>708</v>
      </c>
      <c r="L24" s="22">
        <f>'WEEKLY COMPETITIVE REPORT'!L24</f>
        <v>790</v>
      </c>
      <c r="M24" s="64">
        <f>'WEEKLY COMPETITIVE REPORT'!M24</f>
        <v>-11.884984025559106</v>
      </c>
      <c r="N24" s="14">
        <f t="shared" si="3"/>
        <v>690.2362520021356</v>
      </c>
      <c r="O24" s="37">
        <f>'WEEKLY COMPETITIVE REPORT'!O24</f>
        <v>8</v>
      </c>
      <c r="P24" s="14">
        <f>'WEEKLY COMPETITIVE REPORT'!P24/Y4</f>
        <v>7024.826481580352</v>
      </c>
      <c r="Q24" s="14">
        <f>'WEEKLY COMPETITIVE REPORT'!Q24/Y4</f>
        <v>7700.2135611318745</v>
      </c>
      <c r="R24" s="22">
        <f>'WEEKLY COMPETITIVE REPORT'!R24</f>
        <v>949</v>
      </c>
      <c r="S24" s="22">
        <f>'WEEKLY COMPETITIVE REPORT'!S24</f>
        <v>1013</v>
      </c>
      <c r="T24" s="64">
        <f>'WEEKLY COMPETITIVE REPORT'!T24</f>
        <v>-8.771017507366963</v>
      </c>
      <c r="U24" s="14">
        <f>'WEEKLY COMPETITIVE REPORT'!U24/Y4</f>
        <v>161089.1617725574</v>
      </c>
      <c r="V24" s="14">
        <f t="shared" si="4"/>
        <v>878.103310197544</v>
      </c>
      <c r="W24" s="25">
        <f t="shared" si="5"/>
        <v>168113.98825413774</v>
      </c>
      <c r="X24" s="22">
        <f>'WEEKLY COMPETITIVE REPORT'!X24</f>
        <v>22344</v>
      </c>
      <c r="Y24" s="56">
        <f>'WEEKLY COMPETITIVE REPORT'!Y24</f>
        <v>23293</v>
      </c>
    </row>
    <row r="25" spans="1:25" ht="12.75">
      <c r="A25" s="50">
        <v>12</v>
      </c>
      <c r="B25" s="4">
        <f>'WEEKLY COMPETITIVE REPORT'!B25</f>
        <v>10</v>
      </c>
      <c r="C25" s="4" t="str">
        <f>'WEEKLY COMPETITIVE REPORT'!C25</f>
        <v>NIKO 2</v>
      </c>
      <c r="D25" s="4" t="str">
        <f>'WEEKLY COMPETITIVE REPORT'!D25</f>
        <v>JELENČEK NIKO 2</v>
      </c>
      <c r="E25" s="4" t="str">
        <f>'WEEKLY COMPETITIVE REPORT'!E25</f>
        <v>IND</v>
      </c>
      <c r="F25" s="4" t="str">
        <f>'WEEKLY COMPETITIVE REPORT'!F25</f>
        <v>Karantanija</v>
      </c>
      <c r="G25" s="37">
        <f>'WEEKLY COMPETITIVE REPORT'!G25</f>
        <v>9</v>
      </c>
      <c r="H25" s="37">
        <f>'WEEKLY COMPETITIVE REPORT'!H25</f>
        <v>10</v>
      </c>
      <c r="I25" s="14">
        <f>'WEEKLY COMPETITIVE REPORT'!I25/Y4</f>
        <v>5116.123865456487</v>
      </c>
      <c r="J25" s="14">
        <f>'WEEKLY COMPETITIVE REPORT'!J25/Y4</f>
        <v>4452.749599572878</v>
      </c>
      <c r="K25" s="22">
        <f>'WEEKLY COMPETITIVE REPORT'!K25</f>
        <v>749</v>
      </c>
      <c r="L25" s="22">
        <f>'WEEKLY COMPETITIVE REPORT'!L25</f>
        <v>645</v>
      </c>
      <c r="M25" s="64">
        <f>'WEEKLY COMPETITIVE REPORT'!M25</f>
        <v>14.898081534772189</v>
      </c>
      <c r="N25" s="14">
        <f t="shared" si="3"/>
        <v>511.6123865456487</v>
      </c>
      <c r="O25" s="37">
        <f>'WEEKLY COMPETITIVE REPORT'!O25</f>
        <v>10</v>
      </c>
      <c r="P25" s="14">
        <f>'WEEKLY COMPETITIVE REPORT'!P25/Y4</f>
        <v>5856.914041644421</v>
      </c>
      <c r="Q25" s="14">
        <f>'WEEKLY COMPETITIVE REPORT'!Q25/Y4</f>
        <v>5341.697810998398</v>
      </c>
      <c r="R25" s="22">
        <f>'WEEKLY COMPETITIVE REPORT'!R25</f>
        <v>869</v>
      </c>
      <c r="S25" s="22">
        <f>'WEEKLY COMPETITIVE REPORT'!S25</f>
        <v>796</v>
      </c>
      <c r="T25" s="64">
        <f>'WEEKLY COMPETITIVE REPORT'!T25</f>
        <v>9.645177411294355</v>
      </c>
      <c r="U25" s="14">
        <f>'WEEKLY COMPETITIVE REPORT'!U25/Y4</f>
        <v>285285.63801388146</v>
      </c>
      <c r="V25" s="14">
        <f t="shared" si="4"/>
        <v>585.691404164442</v>
      </c>
      <c r="W25" s="25">
        <f t="shared" si="5"/>
        <v>291142.5520555259</v>
      </c>
      <c r="X25" s="22">
        <f>'WEEKLY COMPETITIVE REPORT'!X25</f>
        <v>44027</v>
      </c>
      <c r="Y25" s="56">
        <f>'WEEKLY COMPETITIVE REPORT'!Y25</f>
        <v>44896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CLOUDY WITH A CHANCE OF MEATBALLS 2</v>
      </c>
      <c r="D26" s="4" t="str">
        <f>'WEEKLY COMPETITIVE REPORT'!D26</f>
        <v>OBLAČNO Z MESNIMI KROGLICAMI 2</v>
      </c>
      <c r="E26" s="4" t="str">
        <f>'WEEKLY COMPETITIVE REPORT'!E26</f>
        <v>SONY</v>
      </c>
      <c r="F26" s="4" t="str">
        <f>'WEEKLY COMPETITIVE REPORT'!F26</f>
        <v>CF</v>
      </c>
      <c r="G26" s="37">
        <f>'WEEKLY COMPETITIVE REPORT'!G26</f>
        <v>3</v>
      </c>
      <c r="H26" s="37">
        <f>'WEEKLY COMPETITIVE REPORT'!H26</f>
        <v>13</v>
      </c>
      <c r="I26" s="14">
        <f>'WEEKLY COMPETITIVE REPORT'!I26/Y4</f>
        <v>4835.824879871863</v>
      </c>
      <c r="J26" s="14">
        <f>'WEEKLY COMPETITIVE REPORT'!J26/Y4</f>
        <v>3890.816871329418</v>
      </c>
      <c r="K26" s="22">
        <f>'WEEKLY COMPETITIVE REPORT'!K26</f>
        <v>687</v>
      </c>
      <c r="L26" s="22">
        <f>'WEEKLY COMPETITIVE REPORT'!L26</f>
        <v>528</v>
      </c>
      <c r="M26" s="64">
        <f>'WEEKLY COMPETITIVE REPORT'!M26</f>
        <v>24.288164665523155</v>
      </c>
      <c r="N26" s="14">
        <f t="shared" si="3"/>
        <v>371.98652922091253</v>
      </c>
      <c r="O26" s="37">
        <f>'WEEKLY COMPETITIVE REPORT'!O26</f>
        <v>13</v>
      </c>
      <c r="P26" s="14">
        <f>'WEEKLY COMPETITIVE REPORT'!P26/Y4</f>
        <v>5620.662039508809</v>
      </c>
      <c r="Q26" s="14">
        <f>'WEEKLY COMPETITIVE REPORT'!Q26/Y4</f>
        <v>5021.3561131874</v>
      </c>
      <c r="R26" s="22">
        <f>'WEEKLY COMPETITIVE REPORT'!R26</f>
        <v>832</v>
      </c>
      <c r="S26" s="22">
        <f>'WEEKLY COMPETITIVE REPORT'!S26</f>
        <v>717</v>
      </c>
      <c r="T26" s="64">
        <f>'WEEKLY COMPETITIVE REPORT'!T26</f>
        <v>11.935140882509316</v>
      </c>
      <c r="U26" s="14">
        <f>'WEEKLY COMPETITIVE REPORT'!U26/Y4</f>
        <v>13968.232781633744</v>
      </c>
      <c r="V26" s="14">
        <f t="shared" si="4"/>
        <v>432.3586184237546</v>
      </c>
      <c r="W26" s="25">
        <f t="shared" si="5"/>
        <v>19588.894821142552</v>
      </c>
      <c r="X26" s="22">
        <f>'WEEKLY COMPETITIVE REPORT'!X26</f>
        <v>1973</v>
      </c>
      <c r="Y26" s="56">
        <f>'WEEKLY COMPETITIVE REPORT'!Y26</f>
        <v>2805</v>
      </c>
    </row>
    <row r="27" spans="1:25" ht="12.75" customHeight="1">
      <c r="A27" s="50">
        <v>14</v>
      </c>
      <c r="B27" s="4">
        <f>'WEEKLY COMPETITIVE REPORT'!B27</f>
        <v>12</v>
      </c>
      <c r="C27" s="4" t="str">
        <f>'WEEKLY COMPETITIVE REPORT'!C27</f>
        <v>HUNGER GAMES: CATCHING FIRE</v>
      </c>
      <c r="D27" s="4" t="str">
        <f>'WEEKLY COMPETITIVE REPORT'!D27</f>
        <v>IGRE LAKOTE: KRUTO MAŠČEVANJE</v>
      </c>
      <c r="E27" s="4" t="str">
        <f>'WEEKLY COMPETITIVE REPORT'!E27</f>
        <v>IND</v>
      </c>
      <c r="F27" s="4" t="str">
        <f>'WEEKLY COMPETITIVE REPORT'!F27</f>
        <v>Blitz</v>
      </c>
      <c r="G27" s="37">
        <f>'WEEKLY COMPETITIVE REPORT'!G27</f>
        <v>9</v>
      </c>
      <c r="H27" s="37">
        <f>'WEEKLY COMPETITIVE REPORT'!H27</f>
        <v>10</v>
      </c>
      <c r="I27" s="14">
        <f>'WEEKLY COMPETITIVE REPORT'!I27/Y4</f>
        <v>2258.408969567539</v>
      </c>
      <c r="J27" s="14">
        <f>'WEEKLY COMPETITIVE REPORT'!J27/Y17</f>
        <v>0.03607298398872481</v>
      </c>
      <c r="K27" s="22">
        <f>'WEEKLY COMPETITIVE REPORT'!K27</f>
        <v>292</v>
      </c>
      <c r="L27" s="22">
        <f>'WEEKLY COMPETITIVE REPORT'!L27</f>
        <v>476</v>
      </c>
      <c r="M27" s="64">
        <f>'WEEKLY COMPETITIVE REPORT'!M27</f>
        <v>-40.44350580781415</v>
      </c>
      <c r="N27" s="14">
        <f t="shared" si="3"/>
        <v>225.84089695675388</v>
      </c>
      <c r="O27" s="37">
        <f>'WEEKLY COMPETITIVE REPORT'!O27</f>
        <v>10</v>
      </c>
      <c r="P27" s="14">
        <f>'WEEKLY COMPETITIVE REPORT'!P27/Y4</f>
        <v>3151.3614522156968</v>
      </c>
      <c r="Q27" s="14">
        <f>'WEEKLY COMPETITIVE REPORT'!Q27/Y17</f>
        <v>0.047564026054826875</v>
      </c>
      <c r="R27" s="22">
        <f>'WEEKLY COMPETITIVE REPORT'!R27</f>
        <v>440</v>
      </c>
      <c r="S27" s="22">
        <f>'WEEKLY COMPETITIVE REPORT'!S27</f>
        <v>665</v>
      </c>
      <c r="T27" s="64">
        <f>'WEEKLY COMPETITIVE REPORT'!T27</f>
        <v>-36.972770955686066</v>
      </c>
      <c r="U27" s="14">
        <f>'WEEKLY COMPETITIVE REPORT'!U27/Y17</f>
        <v>2.2638749571466663</v>
      </c>
      <c r="V27" s="14">
        <f t="shared" si="4"/>
        <v>315.1361452215697</v>
      </c>
      <c r="W27" s="25">
        <f t="shared" si="5"/>
        <v>3153.6253271728433</v>
      </c>
      <c r="X27" s="22">
        <f>'WEEKLY COMPETITIVE REPORT'!X27</f>
        <v>32768</v>
      </c>
      <c r="Y27" s="56">
        <f>'WEEKLY COMPETITIVE REPORT'!Y27</f>
        <v>33208</v>
      </c>
    </row>
    <row r="28" spans="1:25" ht="12.75">
      <c r="A28" s="50">
        <v>15</v>
      </c>
      <c r="B28" s="4">
        <f>'WEEKLY COMPETITIVE REPORT'!B28</f>
        <v>18</v>
      </c>
      <c r="C28" s="4" t="str">
        <f>'WEEKLY COMPETITIVE REPORT'!C28</f>
        <v>JUSTIN AND THE KNIGHTS OF VALOUR</v>
      </c>
      <c r="D28" s="4" t="str">
        <f>'WEEKLY COMPETITIVE REPORT'!D28</f>
        <v>JURIJ IN POGUMNI VITEZI</v>
      </c>
      <c r="E28" s="4" t="str">
        <f>'WEEKLY COMPETITIVE REPORT'!E28</f>
        <v>IND</v>
      </c>
      <c r="F28" s="4" t="str">
        <f>'WEEKLY COMPETITIVE REPORT'!F28</f>
        <v>Blitz</v>
      </c>
      <c r="G28" s="37">
        <f>'WEEKLY COMPETITIVE REPORT'!G28</f>
        <v>5</v>
      </c>
      <c r="H28" s="37">
        <f>'WEEKLY COMPETITIVE REPORT'!H28</f>
        <v>9</v>
      </c>
      <c r="I28" s="14">
        <f>'WEEKLY COMPETITIVE REPORT'!I28/Y4</f>
        <v>2474.639615589963</v>
      </c>
      <c r="J28" s="14">
        <f>'WEEKLY COMPETITIVE REPORT'!J28/Y17</f>
        <v>0.017014360628261616</v>
      </c>
      <c r="K28" s="22">
        <f>'WEEKLY COMPETITIVE REPORT'!K28</f>
        <v>342</v>
      </c>
      <c r="L28" s="22">
        <f>'WEEKLY COMPETITIVE REPORT'!L28</f>
        <v>260</v>
      </c>
      <c r="M28" s="64">
        <f>'WEEKLY COMPETITIVE REPORT'!M28</f>
        <v>38.35820895522389</v>
      </c>
      <c r="N28" s="14">
        <f t="shared" si="3"/>
        <v>274.95995728777365</v>
      </c>
      <c r="O28" s="37">
        <f>'WEEKLY COMPETITIVE REPORT'!O28</f>
        <v>9</v>
      </c>
      <c r="P28" s="14">
        <f>'WEEKLY COMPETITIVE REPORT'!P28/Y4</f>
        <v>2859.049652963161</v>
      </c>
      <c r="Q28" s="14">
        <f>'WEEKLY COMPETITIVE REPORT'!Q28/Y17</f>
        <v>0.01872849397513872</v>
      </c>
      <c r="R28" s="22">
        <f>'WEEKLY COMPETITIVE REPORT'!R28</f>
        <v>396</v>
      </c>
      <c r="S28" s="22">
        <f>'WEEKLY COMPETITIVE REPORT'!S28</f>
        <v>286</v>
      </c>
      <c r="T28" s="64">
        <f>'WEEKLY COMPETITIVE REPORT'!T28</f>
        <v>45.22033898305085</v>
      </c>
      <c r="U28" s="14">
        <f>'WEEKLY COMPETITIVE REPORT'!U28/Y17</f>
        <v>0.18522797973513466</v>
      </c>
      <c r="V28" s="14">
        <f t="shared" si="4"/>
        <v>317.67218366257345</v>
      </c>
      <c r="W28" s="25">
        <f t="shared" si="5"/>
        <v>2859.234880942896</v>
      </c>
      <c r="X28" s="22">
        <f>'WEEKLY COMPETITIVE REPORT'!W29</f>
        <v>41399</v>
      </c>
      <c r="Y28" s="56">
        <f>'WEEKLY COMPETITIVE REPORT'!X29</f>
        <v>7325</v>
      </c>
    </row>
    <row r="29" spans="1:25" ht="12.75">
      <c r="A29" s="50">
        <v>16</v>
      </c>
      <c r="B29" s="4">
        <f>'WEEKLY COMPETITIVE REPORT'!B29</f>
        <v>14</v>
      </c>
      <c r="C29" s="4" t="str">
        <f>'WEEKLY COMPETITIVE REPORT'!C29</f>
        <v>DELIVERY MAN</v>
      </c>
      <c r="D29" s="4" t="str">
        <f>'WEEKLY COMPETITIVE REPORT'!D29</f>
        <v>DOSTAVLJALEC</v>
      </c>
      <c r="E29" s="4" t="str">
        <f>'WEEKLY COMPETITIVE REPORT'!E29</f>
        <v>IND</v>
      </c>
      <c r="F29" s="4" t="str">
        <f>'WEEKLY COMPETITIVE REPORT'!F29</f>
        <v>Blitz</v>
      </c>
      <c r="G29" s="37">
        <f>'WEEKLY COMPETITIVE REPORT'!G29</f>
        <v>8</v>
      </c>
      <c r="H29" s="37">
        <f>'WEEKLY COMPETITIVE REPORT'!H29</f>
        <v>9</v>
      </c>
      <c r="I29" s="14">
        <f>'WEEKLY COMPETITIVE REPORT'!I29/Y4</f>
        <v>2194.340630005339</v>
      </c>
      <c r="J29" s="14">
        <f>'WEEKLY COMPETITIVE REPORT'!J29/Y17</f>
        <v>0.022410706349911755</v>
      </c>
      <c r="K29" s="22">
        <f>'WEEKLY COMPETITIVE REPORT'!K29</f>
        <v>284</v>
      </c>
      <c r="L29" s="22">
        <f>'WEEKLY COMPETITIVE REPORT'!L29</f>
        <v>304</v>
      </c>
      <c r="M29" s="64">
        <f>'WEEKLY COMPETITIVE REPORT'!M29</f>
        <v>-6.855524079320105</v>
      </c>
      <c r="N29" s="14">
        <f t="shared" si="3"/>
        <v>243.81562555614877</v>
      </c>
      <c r="O29" s="37">
        <f>'WEEKLY COMPETITIVE REPORT'!O29</f>
        <v>9</v>
      </c>
      <c r="P29" s="14">
        <f>'WEEKLY COMPETITIVE REPORT'!P29/Y4</f>
        <v>2534.7036839295247</v>
      </c>
      <c r="Q29" s="14">
        <f>'WEEKLY COMPETITIVE REPORT'!Q29/Y17</f>
        <v>0.029990984928323833</v>
      </c>
      <c r="R29" s="22">
        <f>'WEEKLY COMPETITIVE REPORT'!R29</f>
        <v>335</v>
      </c>
      <c r="S29" s="22">
        <f>'WEEKLY COMPETITIVE REPORT'!S29</f>
        <v>440</v>
      </c>
      <c r="T29" s="64">
        <f>'WEEKLY COMPETITIVE REPORT'!T29</f>
        <v>-19.602032176121924</v>
      </c>
      <c r="U29" s="14" t="e">
        <f>'WEEKLY COMPETITIVE REPORT'!#REF!/Y4</f>
        <v>#REF!</v>
      </c>
      <c r="V29" s="14">
        <f t="shared" si="4"/>
        <v>281.63374265883607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7660</v>
      </c>
    </row>
    <row r="30" spans="1:25" ht="12.75">
      <c r="A30" s="51">
        <v>17</v>
      </c>
      <c r="B30" s="4">
        <f>'WEEKLY COMPETITIVE REPORT'!B30</f>
        <v>16</v>
      </c>
      <c r="C30" s="4" t="str">
        <f>'WEEKLY COMPETITIVE REPORT'!C30</f>
        <v>ALL IS LOST</v>
      </c>
      <c r="D30" s="4" t="str">
        <f>'WEEKLY COMPETITIVE REPORT'!D30</f>
        <v>VSE JE IZGUBLJENO</v>
      </c>
      <c r="E30" s="4" t="str">
        <f>'WEEKLY COMPETITIVE REPORT'!E30</f>
        <v>IND</v>
      </c>
      <c r="F30" s="4" t="str">
        <f>'WEEKLY COMPETITIVE REPORT'!F30</f>
        <v>Karantanija</v>
      </c>
      <c r="G30" s="37">
        <f>'WEEKLY COMPETITIVE REPORT'!G30</f>
        <v>5</v>
      </c>
      <c r="H30" s="37">
        <f>'WEEKLY COMPETITIVE REPORT'!H30</f>
        <v>8</v>
      </c>
      <c r="I30" s="14">
        <f>'WEEKLY COMPETITIVE REPORT'!I30/Y4</f>
        <v>1577.6828617191672</v>
      </c>
      <c r="J30" s="14">
        <f>'WEEKLY COMPETITIVE REPORT'!J30/Y17</f>
        <v>0.01872849397513872</v>
      </c>
      <c r="K30" s="22">
        <f>'WEEKLY COMPETITIVE REPORT'!K30</f>
        <v>205</v>
      </c>
      <c r="L30" s="22">
        <f>'WEEKLY COMPETITIVE REPORT'!L30</f>
        <v>253</v>
      </c>
      <c r="M30" s="64">
        <f>'WEEKLY COMPETITIVE REPORT'!M30</f>
        <v>-19.86440677966101</v>
      </c>
      <c r="N30" s="14">
        <f t="shared" si="3"/>
        <v>197.2103577148959</v>
      </c>
      <c r="O30" s="37">
        <f>'WEEKLY COMPETITIVE REPORT'!O30</f>
        <v>8</v>
      </c>
      <c r="P30" s="14">
        <f>'WEEKLY COMPETITIVE REPORT'!P30/Y4</f>
        <v>2223.705285638014</v>
      </c>
      <c r="Q30" s="14">
        <f>'WEEKLY COMPETITIVE REPORT'!Q30/Y17</f>
        <v>0.028314943433599554</v>
      </c>
      <c r="R30" s="22">
        <f>'WEEKLY COMPETITIVE REPORT'!R30</f>
        <v>298</v>
      </c>
      <c r="S30" s="22">
        <f>'WEEKLY COMPETITIVE REPORT'!S30</f>
        <v>397</v>
      </c>
      <c r="T30" s="64">
        <f>'WEEKLY COMPETITIVE REPORT'!T30</f>
        <v>-25.2914798206278</v>
      </c>
      <c r="U30" s="14">
        <f>'WEEKLY COMPETITIVE REPORT'!U30/Y4</f>
        <v>29161.772557394554</v>
      </c>
      <c r="V30" s="14">
        <f t="shared" si="4"/>
        <v>277.9631607047518</v>
      </c>
      <c r="W30" s="25">
        <f t="shared" si="5"/>
        <v>31385.477843032568</v>
      </c>
      <c r="X30" s="22">
        <f>'WEEKLY COMPETITIVE REPORT'!X30</f>
        <v>4192</v>
      </c>
      <c r="Y30" s="56">
        <f>'WEEKLY COMPETITIVE REPORT'!Y30</f>
        <v>4490</v>
      </c>
    </row>
    <row r="31" spans="1:25" ht="12.75">
      <c r="A31" s="50">
        <v>18</v>
      </c>
      <c r="B31" s="4">
        <f>'WEEKLY COMPETITIVE REPORT'!B31</f>
        <v>13</v>
      </c>
      <c r="C31" s="4" t="str">
        <f>'WEEKLY COMPETITIVE REPORT'!C31</f>
        <v>PHILOMENA</v>
      </c>
      <c r="D31" s="4" t="str">
        <f>'WEEKLY COMPETITIVE REPORT'!D31</f>
        <v>PHILOMENA</v>
      </c>
      <c r="E31" s="4" t="str">
        <f>'WEEKLY COMPETITIVE REPORT'!E31</f>
        <v>IND</v>
      </c>
      <c r="F31" s="4" t="str">
        <f>'WEEKLY COMPETITIVE REPORT'!F31</f>
        <v>FIVIA</v>
      </c>
      <c r="G31" s="37">
        <f>'WEEKLY COMPETITIVE REPORT'!G31</f>
        <v>6</v>
      </c>
      <c r="H31" s="37">
        <f>'WEEKLY COMPETITIVE REPORT'!H31</f>
        <v>3</v>
      </c>
      <c r="I31" s="14">
        <f>'WEEKLY COMPETITIVE REPORT'!I31/Y4</f>
        <v>1321.4095034703685</v>
      </c>
      <c r="J31" s="14">
        <f>'WEEKLY COMPETITIVE REPORT'!J31/Y17</f>
        <v>0.019477633734144267</v>
      </c>
      <c r="K31" s="22">
        <f>'WEEKLY COMPETITIVE REPORT'!K31</f>
        <v>246</v>
      </c>
      <c r="L31" s="22">
        <f>'WEEKLY COMPETITIVE REPORT'!L31</f>
        <v>343</v>
      </c>
      <c r="M31" s="64">
        <f>'WEEKLY COMPETITIVE REPORT'!M31</f>
        <v>-35.46284224250326</v>
      </c>
      <c r="N31" s="14">
        <f t="shared" si="3"/>
        <v>440.4698344901228</v>
      </c>
      <c r="O31" s="37">
        <f>'WEEKLY COMPETITIVE REPORT'!O31</f>
        <v>3</v>
      </c>
      <c r="P31" s="14">
        <f>'WEEKLY COMPETITIVE REPORT'!P31/Y4</f>
        <v>2076.8820074746395</v>
      </c>
      <c r="Q31" s="14">
        <f>'WEEKLY COMPETITIVE REPORT'!Q31/Y17</f>
        <v>0.03738080424597179</v>
      </c>
      <c r="R31" s="22">
        <f>'WEEKLY COMPETITIVE REPORT'!R31</f>
        <v>397</v>
      </c>
      <c r="S31" s="22">
        <f>'WEEKLY COMPETITIVE REPORT'!S31</f>
        <v>668</v>
      </c>
      <c r="T31" s="64">
        <f>'WEEKLY COMPETITIVE REPORT'!T31</f>
        <v>-47.14673913043478</v>
      </c>
      <c r="U31" s="14">
        <f>'WEEKLY COMPETITIVE REPORT'!U31/Y4</f>
        <v>40021.3561131874</v>
      </c>
      <c r="V31" s="14">
        <f t="shared" si="4"/>
        <v>692.2940024915465</v>
      </c>
      <c r="W31" s="25">
        <f t="shared" si="5"/>
        <v>42098.23812066204</v>
      </c>
      <c r="X31" s="22">
        <f>'WEEKLY COMPETITIVE REPORT'!X31</f>
        <v>6490</v>
      </c>
      <c r="Y31" s="56">
        <f>'WEEKLY COMPETITIVE REPORT'!Y31</f>
        <v>6887</v>
      </c>
    </row>
    <row r="32" spans="1:25" ht="12.75">
      <c r="A32" s="50">
        <v>19</v>
      </c>
      <c r="B32" s="4">
        <f>'WEEKLY COMPETITIVE REPORT'!B32</f>
        <v>17</v>
      </c>
      <c r="C32" s="4" t="str">
        <f>'WEEKLY COMPETITIVE REPORT'!C32</f>
        <v>ANCHORMAN</v>
      </c>
      <c r="D32" s="4" t="str">
        <f>'WEEKLY COMPETITIVE REPORT'!D32</f>
        <v>JEBEŠ NOVICE</v>
      </c>
      <c r="E32" s="4" t="str">
        <f>'WEEKLY COMPETITIVE REPORT'!E32</f>
        <v>PAR</v>
      </c>
      <c r="F32" s="4" t="str">
        <f>'WEEKLY COMPETITIVE REPORT'!F32</f>
        <v>Karantanija</v>
      </c>
      <c r="G32" s="37">
        <f>'WEEKLY COMPETITIVE REPORT'!G32</f>
        <v>4</v>
      </c>
      <c r="H32" s="37">
        <f>'WEEKLY COMPETITIVE REPORT'!H32</f>
        <v>7</v>
      </c>
      <c r="I32" s="14">
        <f>'WEEKLY COMPETITIVE REPORT'!I32/Y4</f>
        <v>985.0507207688202</v>
      </c>
      <c r="J32" s="14">
        <f>'WEEKLY COMPETITIVE REPORT'!J32/Y17</f>
        <v>0.01866500755488401</v>
      </c>
      <c r="K32" s="22">
        <f>'WEEKLY COMPETITIVE REPORT'!K32</f>
        <v>129</v>
      </c>
      <c r="L32" s="22">
        <f>'WEEKLY COMPETITIVE REPORT'!L32</f>
        <v>256</v>
      </c>
      <c r="M32" s="64">
        <f>'WEEKLY COMPETITIVE REPORT'!M32</f>
        <v>-49.795918367346935</v>
      </c>
      <c r="N32" s="14">
        <f t="shared" si="3"/>
        <v>140.72153153840287</v>
      </c>
      <c r="O32" s="37">
        <f>'WEEKLY COMPETITIVE REPORT'!O32</f>
        <v>7</v>
      </c>
      <c r="P32" s="14">
        <f>'WEEKLY COMPETITIVE REPORT'!P32/Y4</f>
        <v>1378.8040576615056</v>
      </c>
      <c r="Q32" s="14">
        <f>'WEEKLY COMPETITIVE REPORT'!Q32/Y17</f>
        <v>0.021052096956461014</v>
      </c>
      <c r="R32" s="22">
        <f>'WEEKLY COMPETITIVE REPORT'!R32</f>
        <v>184</v>
      </c>
      <c r="S32" s="22">
        <f>'WEEKLY COMPETITIVE REPORT'!S32</f>
        <v>292</v>
      </c>
      <c r="T32" s="64">
        <f>'WEEKLY COMPETITIVE REPORT'!T32</f>
        <v>-37.69601930036188</v>
      </c>
      <c r="U32" s="14">
        <f>'WEEKLY COMPETITIVE REPORT'!U32/Y4</f>
        <v>25850.24025627336</v>
      </c>
      <c r="V32" s="14">
        <f t="shared" si="4"/>
        <v>196.97200823735793</v>
      </c>
      <c r="W32" s="25">
        <f t="shared" si="5"/>
        <v>27229.044313934864</v>
      </c>
      <c r="X32" s="22">
        <f>'WEEKLY COMPETITIVE REPORT'!X32</f>
        <v>3558</v>
      </c>
      <c r="Y32" s="56">
        <f>'WEEKLY COMPETITIVE REPORT'!Y32</f>
        <v>3742</v>
      </c>
    </row>
    <row r="33" spans="1:25" ht="13.5" thickBot="1">
      <c r="A33" s="50">
        <v>20</v>
      </c>
      <c r="B33" s="4">
        <f>'WEEKLY COMPETITIVE REPORT'!B33</f>
        <v>20</v>
      </c>
      <c r="C33" s="4" t="str">
        <f>'WEEKLY COMPETITIVE REPORT'!C33</f>
        <v>CHEFURS RAUS!</v>
      </c>
      <c r="D33" s="4" t="str">
        <f>'WEEKLY COMPETITIVE REPORT'!D33</f>
        <v>ČEFURJI RAUS!</v>
      </c>
      <c r="E33" s="4" t="str">
        <f>'WEEKLY COMPETITIVE REPORT'!E33</f>
        <v>IND</v>
      </c>
      <c r="F33" s="4" t="str">
        <f>'WEEKLY COMPETITIVE REPORT'!F33</f>
        <v>KZC</v>
      </c>
      <c r="G33" s="37">
        <f>'WEEKLY COMPETITIVE REPORT'!G33</f>
        <v>16</v>
      </c>
      <c r="H33" s="37">
        <f>'WEEKLY COMPETITIVE REPORT'!H33</f>
        <v>15</v>
      </c>
      <c r="I33" s="14">
        <f>'WEEKLY COMPETITIVE REPORT'!I33/Y4</f>
        <v>870.2616123865457</v>
      </c>
      <c r="J33" s="14">
        <f>'WEEKLY COMPETITIVE REPORT'!J33/Y17</f>
        <v>0.007885013395634674</v>
      </c>
      <c r="K33" s="22">
        <f>'WEEKLY COMPETITIVE REPORT'!K33</f>
        <v>166</v>
      </c>
      <c r="L33" s="22">
        <f>'WEEKLY COMPETITIVE REPORT'!L33</f>
        <v>82</v>
      </c>
      <c r="M33" s="64">
        <f>'WEEKLY COMPETITIVE REPORT'!M33</f>
        <v>4.991948470209337</v>
      </c>
      <c r="N33" s="14">
        <f t="shared" si="3"/>
        <v>58.01744082576972</v>
      </c>
      <c r="O33" s="37">
        <f>'WEEKLY COMPETITIVE REPORT'!O33</f>
        <v>15</v>
      </c>
      <c r="P33" s="14">
        <f>'WEEKLY COMPETITIVE REPORT'!P33/Y4</f>
        <v>912.9738387613455</v>
      </c>
      <c r="Q33" s="14">
        <f>'WEEKLY COMPETITIVE REPORT'!Q33/Y17</f>
        <v>0.009827697855428724</v>
      </c>
      <c r="R33" s="22">
        <f>'WEEKLY COMPETITIVE REPORT'!R33</f>
        <v>303</v>
      </c>
      <c r="S33" s="22">
        <f>'WEEKLY COMPETITIVE REPORT'!S33</f>
        <v>210</v>
      </c>
      <c r="T33" s="64">
        <f>'WEEKLY COMPETITIVE REPORT'!T33</f>
        <v>-11.627906976744185</v>
      </c>
      <c r="U33" s="14">
        <f>'WEEKLY COMPETITIVE REPORT'!U33/Y4</f>
        <v>359982.64815803524</v>
      </c>
      <c r="V33" s="14">
        <f t="shared" si="4"/>
        <v>60.864922584089705</v>
      </c>
      <c r="W33" s="25">
        <f t="shared" si="5"/>
        <v>360895.6219967966</v>
      </c>
      <c r="X33" s="22">
        <f>'WEEKLY COMPETITIVE REPORT'!X33</f>
        <v>55354</v>
      </c>
      <c r="Y33" s="56">
        <f>'WEEKLY COMPETITIVE REPORT'!Y33</f>
        <v>55657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241</v>
      </c>
      <c r="I34" s="32">
        <f>SUM(I14:I33)</f>
        <v>209048.3182060865</v>
      </c>
      <c r="J34" s="31">
        <f>SUM(J14:J33)</f>
        <v>170584.7638527047</v>
      </c>
      <c r="K34" s="31">
        <f>SUM(K14:K33)</f>
        <v>27020</v>
      </c>
      <c r="L34" s="31">
        <f>SUM(L14:L33)</f>
        <v>23716</v>
      </c>
      <c r="M34" s="64">
        <f>'WEEKLY COMPETITIVE REPORT'!M34</f>
        <v>-32.764231132480475</v>
      </c>
      <c r="N34" s="32">
        <f>I34/H34</f>
        <v>867.4204074941348</v>
      </c>
      <c r="O34" s="40">
        <f>'WEEKLY COMPETITIVE REPORT'!O34</f>
        <v>241</v>
      </c>
      <c r="P34" s="31">
        <f>SUM(P14:P33)</f>
        <v>271438.8681260011</v>
      </c>
      <c r="Q34" s="31">
        <f>SUM(Q14:Q33)</f>
        <v>238625.39307260863</v>
      </c>
      <c r="R34" s="31">
        <f>SUM(R14:R33)</f>
        <v>37414</v>
      </c>
      <c r="S34" s="31">
        <f>SUM(S14:S33)</f>
        <v>35234</v>
      </c>
      <c r="T34" s="65">
        <f>P34/Q34-100%</f>
        <v>0.13751040755083443</v>
      </c>
      <c r="U34" s="31" t="e">
        <f>SUM(U14:U33)</f>
        <v>#REF!</v>
      </c>
      <c r="V34" s="32">
        <f>P34/O34</f>
        <v>1126.3023573692992</v>
      </c>
      <c r="W34" s="31" t="e">
        <f>SUM(W14:W33)</f>
        <v>#REF!</v>
      </c>
      <c r="X34" s="31" t="e">
        <f>SUM(X14:X33)</f>
        <v>#REF!</v>
      </c>
      <c r="Y34" s="35">
        <f>SUM(Y14:Y33)</f>
        <v>539173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2014-01-23T11:56:31Z</dcterms:modified>
  <cp:category/>
  <cp:version/>
  <cp:contentType/>
  <cp:contentStatus/>
</cp:coreProperties>
</file>