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2370" windowWidth="22710" windowHeight="930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<sst xmlns="http://schemas.openxmlformats.org/spreadsheetml/2006/main" count="242" uniqueCount="88">
  <si>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</si>
  <si>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</si>
  <si>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</si>
  <si>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</si>
  <si>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</si>
  <si>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</si>
  <si>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</si>
  <si>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</si>
  <si>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</si>
  <si>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</si>
  <si>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</si>
  <si>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</si>
  <si>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</si>
  <si>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</si>
  <si>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</si>
  <si>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</si>
  <si>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</si>
  <si>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</si>
  <si>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</si>
  <si>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</si>
  <si>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</si>
  <si>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</si>
  <si>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</si>
  <si>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</si>
  <si>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</si>
  <si>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</si>
  <si>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</si>
  <si>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</si>
  <si>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</si>
  <si>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</si>
  <si>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</si>
  <si>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</si>
  <si>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</si>
  <si>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</si>
  <si>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</si>
  <si>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</si>
  <si>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</si>
  <si>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</si>
  <si>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</si>
  <si>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</si>
  <si>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</si>
  <si>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</si>
  <si>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</si>
  <si>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</si>
  <si>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</si>
  <si>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</si>
  <si>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</si>
  <si>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BVI</t>
  </si>
  <si>
    <t>CENEX</t>
  </si>
  <si>
    <t>FOX</t>
  </si>
  <si>
    <t>NEIGHBORS</t>
  </si>
  <si>
    <t>SOSEDI</t>
  </si>
  <si>
    <t>UNI</t>
  </si>
  <si>
    <t>WB</t>
  </si>
  <si>
    <t>MALEFICENT</t>
  </si>
  <si>
    <t>ZLOHOTNICA</t>
  </si>
  <si>
    <t>MILLION WAYS TO DIE IN THE WEST</t>
  </si>
  <si>
    <t>KAKO NE UMRETI NA ZAHODU</t>
  </si>
  <si>
    <t>HOW TO TRAIN YOUR DRAGON 2</t>
  </si>
  <si>
    <t>KAKO IZURITI SVOJEGA ZMAJA 2</t>
  </si>
  <si>
    <t>TRANSFORMERS: AGE OF EXTINCTION</t>
  </si>
  <si>
    <t>TRANSFORMERJI: DOBA IZUMRTJA</t>
  </si>
  <si>
    <t>PAR</t>
  </si>
  <si>
    <t>New</t>
  </si>
  <si>
    <t>COLD IN JULY</t>
  </si>
  <si>
    <t>MRAZ V JULIJU</t>
  </si>
  <si>
    <t>FIVIA</t>
  </si>
  <si>
    <t>BLENDED</t>
  </si>
  <si>
    <t>PA NE ŽE SPET TI</t>
  </si>
  <si>
    <t>THE PURGE: ANARCHY</t>
  </si>
  <si>
    <t>PURGE: OČIŠČENJE</t>
  </si>
  <si>
    <t>DAWN OF THE PLANET OF THE APES</t>
  </si>
  <si>
    <t>ZORA PLANETA OPIC</t>
  </si>
  <si>
    <t>CF</t>
  </si>
  <si>
    <t>MICHAEL KOHLHAAS</t>
  </si>
  <si>
    <t>PLANES 2: FIRE &amp; RESCUE</t>
  </si>
  <si>
    <t>AVIONI 2: V AKCIJI</t>
  </si>
  <si>
    <t>22 JUMP STREET</t>
  </si>
  <si>
    <t>22 JUMP STREET: MLADENIČA NA FAKSU</t>
  </si>
  <si>
    <t>SONY</t>
  </si>
  <si>
    <t>31 - Jul</t>
  </si>
  <si>
    <t>06 - Aug</t>
  </si>
  <si>
    <t>01 - Aug</t>
  </si>
  <si>
    <t>03 - Aug</t>
  </si>
  <si>
    <t>GUARDIANS OF THE GALAXY</t>
  </si>
  <si>
    <t>VARUHI GALAKSIJE</t>
  </si>
  <si>
    <t>HERCULES</t>
  </si>
  <si>
    <t>HERKULES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</si>
</sst>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W8" sqref="W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82</v>
      </c>
      <c r="L4" s="20"/>
      <c r="M4" s="79" t="s">
        <v>83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0.746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80</v>
      </c>
      <c r="L5" s="7"/>
      <c r="M5" s="80" t="s">
        <v>81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41858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77</v>
      </c>
      <c r="D14" s="4" t="s">
        <v>78</v>
      </c>
      <c r="E14" s="15" t="s">
        <v>79</v>
      </c>
      <c r="F14" s="15" t="s">
        <v>73</v>
      </c>
      <c r="G14" s="37">
        <v>2</v>
      </c>
      <c r="H14" s="37">
        <v>10</v>
      </c>
      <c r="I14" s="14">
        <v>15118</v>
      </c>
      <c r="J14" s="14">
        <v>25976</v>
      </c>
      <c r="K14" s="97">
        <v>2714</v>
      </c>
      <c r="L14" s="97">
        <v>4553</v>
      </c>
      <c r="M14" s="64">
        <f>(I14/J14*100)-100</f>
        <v>-41.800123190637514</v>
      </c>
      <c r="N14" s="14">
        <f>I14/H14</f>
        <v>1511.8</v>
      </c>
      <c r="O14" s="38">
        <v>10</v>
      </c>
      <c r="P14" s="14">
        <v>32329</v>
      </c>
      <c r="Q14" s="14">
        <v>52892</v>
      </c>
      <c r="R14" s="14">
        <v>6504</v>
      </c>
      <c r="S14" s="14">
        <v>10635</v>
      </c>
      <c r="T14" s="64">
        <f>(P14/Q14*100)-100</f>
        <v>-38.8773349466838</v>
      </c>
      <c r="U14" s="74">
        <v>52892</v>
      </c>
      <c r="V14" s="14">
        <f>P14/O14</f>
        <v>3232.9</v>
      </c>
      <c r="W14" s="74">
        <f>SUM(U14,P14)</f>
        <v>85221</v>
      </c>
      <c r="X14" s="74">
        <v>10635</v>
      </c>
      <c r="Y14" s="75">
        <f>SUM(X14,R14)</f>
        <v>17139</v>
      </c>
    </row>
    <row r="15" spans="1:25" ht="12.75">
      <c r="A15" s="72">
        <v>2</v>
      </c>
      <c r="B15" s="72" t="s">
        <v>63</v>
      </c>
      <c r="C15" s="4" t="s">
        <v>84</v>
      </c>
      <c r="D15" s="4" t="s">
        <v>85</v>
      </c>
      <c r="E15" s="15" t="s">
        <v>47</v>
      </c>
      <c r="F15" s="15" t="s">
        <v>48</v>
      </c>
      <c r="G15" s="37">
        <v>1</v>
      </c>
      <c r="H15" s="37">
        <v>17</v>
      </c>
      <c r="I15" s="14">
        <v>11694</v>
      </c>
      <c r="J15" s="14"/>
      <c r="K15" s="97">
        <v>1929</v>
      </c>
      <c r="L15" s="97"/>
      <c r="M15" s="64"/>
      <c r="N15" s="14">
        <f>I15/H15</f>
        <v>687.8823529411765</v>
      </c>
      <c r="O15" s="73">
        <v>17</v>
      </c>
      <c r="P15" s="93">
        <v>27716</v>
      </c>
      <c r="Q15" s="93"/>
      <c r="R15" s="93">
        <v>5142</v>
      </c>
      <c r="S15" s="93"/>
      <c r="T15" s="64"/>
      <c r="U15" s="74">
        <v>614</v>
      </c>
      <c r="V15" s="14">
        <f>P15/O15</f>
        <v>1630.3529411764705</v>
      </c>
      <c r="W15" s="74">
        <f>SUM(U15,P15)</f>
        <v>28330</v>
      </c>
      <c r="X15" s="74">
        <v>153</v>
      </c>
      <c r="Y15" s="75">
        <f>SUM(X15,R15)</f>
        <v>5295</v>
      </c>
    </row>
    <row r="16" spans="1:25" ht="12.75">
      <c r="A16" s="72">
        <v>3</v>
      </c>
      <c r="B16" s="72" t="s">
        <v>63</v>
      </c>
      <c r="C16" s="4" t="s">
        <v>86</v>
      </c>
      <c r="D16" s="4" t="s">
        <v>87</v>
      </c>
      <c r="E16" s="15" t="s">
        <v>62</v>
      </c>
      <c r="F16" s="15" t="s">
        <v>36</v>
      </c>
      <c r="G16" s="37">
        <v>1</v>
      </c>
      <c r="H16" s="37">
        <v>9</v>
      </c>
      <c r="I16" s="24">
        <v>11128</v>
      </c>
      <c r="J16" s="24"/>
      <c r="K16" s="24">
        <v>1960</v>
      </c>
      <c r="L16" s="24"/>
      <c r="M16" s="64"/>
      <c r="N16" s="14">
        <f>I16/H16</f>
        <v>1236.4444444444443</v>
      </c>
      <c r="O16" s="38">
        <v>9</v>
      </c>
      <c r="P16" s="14">
        <v>23087</v>
      </c>
      <c r="Q16" s="14"/>
      <c r="R16" s="14">
        <v>4546</v>
      </c>
      <c r="S16" s="14"/>
      <c r="T16" s="64"/>
      <c r="U16" s="74">
        <v>1023</v>
      </c>
      <c r="V16" s="14">
        <f>P16/O16</f>
        <v>2565.222222222222</v>
      </c>
      <c r="W16" s="74">
        <f>SUM(U16,P16)</f>
        <v>24110</v>
      </c>
      <c r="X16" s="74">
        <v>183</v>
      </c>
      <c r="Y16" s="75">
        <f>SUM(X16,R16)</f>
        <v>4729</v>
      </c>
    </row>
    <row r="17" spans="1:25" ht="12.75">
      <c r="A17" s="72">
        <v>4</v>
      </c>
      <c r="B17" s="72">
        <v>2</v>
      </c>
      <c r="C17" s="89" t="s">
        <v>75</v>
      </c>
      <c r="D17" s="89" t="s">
        <v>76</v>
      </c>
      <c r="E17" s="15" t="s">
        <v>47</v>
      </c>
      <c r="F17" s="15" t="s">
        <v>48</v>
      </c>
      <c r="G17" s="37">
        <v>3</v>
      </c>
      <c r="H17" s="37">
        <v>22</v>
      </c>
      <c r="I17" s="24">
        <v>4645</v>
      </c>
      <c r="J17" s="24">
        <v>13769</v>
      </c>
      <c r="K17" s="24">
        <v>854</v>
      </c>
      <c r="L17" s="24">
        <v>2526</v>
      </c>
      <c r="M17" s="64">
        <f>(I17/J17*100)-100</f>
        <v>-66.26479773404023</v>
      </c>
      <c r="N17" s="14">
        <f>I17/H17</f>
        <v>211.13636363636363</v>
      </c>
      <c r="O17" s="37">
        <v>22</v>
      </c>
      <c r="P17" s="14">
        <v>12603</v>
      </c>
      <c r="Q17" s="14">
        <v>25779</v>
      </c>
      <c r="R17" s="14">
        <v>2593</v>
      </c>
      <c r="S17" s="14">
        <v>5243</v>
      </c>
      <c r="T17" s="64">
        <f>(P17/Q17*100)-100</f>
        <v>-51.11136971953916</v>
      </c>
      <c r="U17" s="101">
        <v>44970</v>
      </c>
      <c r="V17" s="24">
        <f>P17/O17</f>
        <v>572.8636363636364</v>
      </c>
      <c r="W17" s="74">
        <f>SUM(U17,P17)</f>
        <v>57573</v>
      </c>
      <c r="X17" s="74">
        <v>9301</v>
      </c>
      <c r="Y17" s="75">
        <f>SUM(X17,R17)</f>
        <v>11894</v>
      </c>
    </row>
    <row r="18" spans="1:25" ht="13.5" customHeight="1">
      <c r="A18" s="72">
        <v>5</v>
      </c>
      <c r="B18" s="72">
        <v>3</v>
      </c>
      <c r="C18" s="4" t="s">
        <v>58</v>
      </c>
      <c r="D18" s="4" t="s">
        <v>59</v>
      </c>
      <c r="E18" s="15" t="s">
        <v>49</v>
      </c>
      <c r="F18" s="15" t="s">
        <v>42</v>
      </c>
      <c r="G18" s="37">
        <v>7</v>
      </c>
      <c r="H18" s="37">
        <v>22</v>
      </c>
      <c r="I18" s="14">
        <v>2823</v>
      </c>
      <c r="J18" s="14">
        <v>8031</v>
      </c>
      <c r="K18" s="99">
        <v>471</v>
      </c>
      <c r="L18" s="99">
        <v>1398</v>
      </c>
      <c r="M18" s="64">
        <f>(I18/J18*100)-100</f>
        <v>-64.84871124392978</v>
      </c>
      <c r="N18" s="14">
        <f>I18/H18</f>
        <v>128.3181818181818</v>
      </c>
      <c r="O18" s="73">
        <v>22</v>
      </c>
      <c r="P18" s="22">
        <v>7720</v>
      </c>
      <c r="Q18" s="22">
        <v>15517</v>
      </c>
      <c r="R18" s="22">
        <v>1453</v>
      </c>
      <c r="S18" s="22">
        <v>2978</v>
      </c>
      <c r="T18" s="64">
        <f>(P18/Q18*100)-100</f>
        <v>-50.24811497067732</v>
      </c>
      <c r="U18" s="74">
        <v>153069</v>
      </c>
      <c r="V18" s="24">
        <f>P18/O18</f>
        <v>350.90909090909093</v>
      </c>
      <c r="W18" s="74">
        <f>SUM(U18,P18)</f>
        <v>160789</v>
      </c>
      <c r="X18" s="74">
        <v>29472</v>
      </c>
      <c r="Y18" s="75">
        <f>SUM(X18,R18)</f>
        <v>30925</v>
      </c>
    </row>
    <row r="19" spans="1:25" ht="12.75">
      <c r="A19" s="72">
        <v>6</v>
      </c>
      <c r="B19" s="72">
        <v>6</v>
      </c>
      <c r="C19" s="4" t="s">
        <v>67</v>
      </c>
      <c r="D19" s="4" t="s">
        <v>68</v>
      </c>
      <c r="E19" s="15" t="s">
        <v>53</v>
      </c>
      <c r="F19" s="15" t="s">
        <v>42</v>
      </c>
      <c r="G19" s="37">
        <v>5</v>
      </c>
      <c r="H19" s="37">
        <v>9</v>
      </c>
      <c r="I19" s="24">
        <v>2608</v>
      </c>
      <c r="J19" s="24">
        <v>5074</v>
      </c>
      <c r="K19" s="14">
        <v>460</v>
      </c>
      <c r="L19" s="14">
        <v>894</v>
      </c>
      <c r="M19" s="64">
        <f>(I19/J19*100)-100</f>
        <v>-48.600709499408744</v>
      </c>
      <c r="N19" s="14">
        <f>I19/H19</f>
        <v>289.77777777777777</v>
      </c>
      <c r="O19" s="73">
        <v>9</v>
      </c>
      <c r="P19" s="14">
        <v>5804</v>
      </c>
      <c r="Q19" s="14">
        <v>9034</v>
      </c>
      <c r="R19" s="14">
        <v>1195</v>
      </c>
      <c r="S19" s="14">
        <v>1841</v>
      </c>
      <c r="T19" s="64">
        <f>(P19/Q19*100)-100</f>
        <v>-35.75381890635377</v>
      </c>
      <c r="U19" s="74">
        <v>35278</v>
      </c>
      <c r="V19" s="14">
        <f>P19/O19</f>
        <v>644.8888888888889</v>
      </c>
      <c r="W19" s="74">
        <f>SUM(U19,P19)</f>
        <v>41082</v>
      </c>
      <c r="X19" s="74">
        <v>7150</v>
      </c>
      <c r="Y19" s="75">
        <f>SUM(X19,R19)</f>
        <v>8345</v>
      </c>
    </row>
    <row r="20" spans="1:25" ht="12.75">
      <c r="A20" s="72">
        <v>7</v>
      </c>
      <c r="B20" s="72">
        <v>4</v>
      </c>
      <c r="C20" s="4" t="s">
        <v>71</v>
      </c>
      <c r="D20" s="4" t="s">
        <v>72</v>
      </c>
      <c r="E20" s="15" t="s">
        <v>49</v>
      </c>
      <c r="F20" s="15" t="s">
        <v>42</v>
      </c>
      <c r="G20" s="37">
        <v>3</v>
      </c>
      <c r="H20" s="37">
        <v>9</v>
      </c>
      <c r="I20" s="24">
        <v>2546</v>
      </c>
      <c r="J20" s="24">
        <v>6954</v>
      </c>
      <c r="K20" s="22">
        <v>418</v>
      </c>
      <c r="L20" s="22">
        <v>1178</v>
      </c>
      <c r="M20" s="64">
        <f>(I20/J20*100)-100</f>
        <v>-63.3879781420765</v>
      </c>
      <c r="N20" s="14">
        <f>I20/H20</f>
        <v>282.8888888888889</v>
      </c>
      <c r="O20" s="37">
        <v>9</v>
      </c>
      <c r="P20" s="22">
        <v>5036</v>
      </c>
      <c r="Q20" s="22">
        <v>12582</v>
      </c>
      <c r="R20" s="22">
        <v>958</v>
      </c>
      <c r="S20" s="22">
        <v>2445</v>
      </c>
      <c r="T20" s="64">
        <f>(P20/Q20*100)-100</f>
        <v>-59.97456684151963</v>
      </c>
      <c r="U20" s="74">
        <v>24929</v>
      </c>
      <c r="V20" s="14">
        <f>P20/O20</f>
        <v>559.5555555555555</v>
      </c>
      <c r="W20" s="74">
        <f>SUM(U20,P20)</f>
        <v>29965</v>
      </c>
      <c r="X20" s="74">
        <v>4859</v>
      </c>
      <c r="Y20" s="75">
        <f>SUM(X20,R20)</f>
        <v>5817</v>
      </c>
    </row>
    <row r="21" spans="1:25" ht="12.75">
      <c r="A21" s="72">
        <v>8</v>
      </c>
      <c r="B21" s="72">
        <v>5</v>
      </c>
      <c r="C21" s="4" t="s">
        <v>60</v>
      </c>
      <c r="D21" s="4" t="s">
        <v>61</v>
      </c>
      <c r="E21" s="15" t="s">
        <v>62</v>
      </c>
      <c r="F21" s="15" t="s">
        <v>36</v>
      </c>
      <c r="G21" s="37">
        <v>6</v>
      </c>
      <c r="H21" s="37">
        <v>11</v>
      </c>
      <c r="I21" s="14">
        <v>2589</v>
      </c>
      <c r="J21" s="14">
        <v>6127</v>
      </c>
      <c r="K21" s="14">
        <v>423</v>
      </c>
      <c r="L21" s="14">
        <v>985</v>
      </c>
      <c r="M21" s="64">
        <f>(I21/J21*100)-100</f>
        <v>-57.74440998857516</v>
      </c>
      <c r="N21" s="14">
        <f>I21/H21</f>
        <v>235.36363636363637</v>
      </c>
      <c r="O21" s="73">
        <v>11</v>
      </c>
      <c r="P21" s="14">
        <v>4982</v>
      </c>
      <c r="Q21" s="14">
        <v>11393</v>
      </c>
      <c r="R21" s="14">
        <v>886</v>
      </c>
      <c r="S21" s="14">
        <v>2041</v>
      </c>
      <c r="T21" s="64">
        <f>(P21/Q21*100)-100</f>
        <v>-56.27139471605372</v>
      </c>
      <c r="U21" s="74">
        <v>116911</v>
      </c>
      <c r="V21" s="14">
        <f>P21/O21</f>
        <v>452.90909090909093</v>
      </c>
      <c r="W21" s="74">
        <f>SUM(U21,P21)</f>
        <v>121893</v>
      </c>
      <c r="X21" s="74">
        <v>21430</v>
      </c>
      <c r="Y21" s="75">
        <f>SUM(X21,R21)</f>
        <v>22316</v>
      </c>
    </row>
    <row r="22" spans="1:25" ht="12.75">
      <c r="A22" s="72">
        <v>9</v>
      </c>
      <c r="B22" s="72">
        <v>8</v>
      </c>
      <c r="C22" s="4" t="s">
        <v>50</v>
      </c>
      <c r="D22" s="4" t="s">
        <v>51</v>
      </c>
      <c r="E22" s="15" t="s">
        <v>52</v>
      </c>
      <c r="F22" s="15" t="s">
        <v>36</v>
      </c>
      <c r="G22" s="37">
        <v>13</v>
      </c>
      <c r="H22" s="37">
        <v>9</v>
      </c>
      <c r="I22" s="24">
        <v>1481</v>
      </c>
      <c r="J22" s="24">
        <v>2928</v>
      </c>
      <c r="K22" s="95">
        <v>272</v>
      </c>
      <c r="L22" s="95">
        <v>535</v>
      </c>
      <c r="M22" s="64">
        <f>(I22/J22*100)-100</f>
        <v>-49.419398907103826</v>
      </c>
      <c r="N22" s="14">
        <f>I22/H22</f>
        <v>164.55555555555554</v>
      </c>
      <c r="O22" s="37">
        <v>9</v>
      </c>
      <c r="P22" s="22">
        <v>3612</v>
      </c>
      <c r="Q22" s="22">
        <v>6102</v>
      </c>
      <c r="R22" s="22">
        <v>715</v>
      </c>
      <c r="S22" s="22">
        <v>1204</v>
      </c>
      <c r="T22" s="64">
        <f>(P22/Q22*100)-100</f>
        <v>-40.8062930186824</v>
      </c>
      <c r="U22" s="74">
        <v>202539</v>
      </c>
      <c r="V22" s="14">
        <f>P22/O22</f>
        <v>401.3333333333333</v>
      </c>
      <c r="W22" s="74">
        <f>SUM(U22,P22)</f>
        <v>206151</v>
      </c>
      <c r="X22" s="74">
        <v>40377</v>
      </c>
      <c r="Y22" s="75">
        <f>SUM(X22,R22)</f>
        <v>41092</v>
      </c>
    </row>
    <row r="23" spans="1:25" ht="12.75">
      <c r="A23" s="72">
        <v>10</v>
      </c>
      <c r="B23" s="72">
        <v>10</v>
      </c>
      <c r="C23" s="4" t="s">
        <v>56</v>
      </c>
      <c r="D23" s="4" t="s">
        <v>57</v>
      </c>
      <c r="E23" s="15" t="s">
        <v>52</v>
      </c>
      <c r="F23" s="15" t="s">
        <v>36</v>
      </c>
      <c r="G23" s="37">
        <v>9</v>
      </c>
      <c r="H23" s="37">
        <v>9</v>
      </c>
      <c r="I23" s="24">
        <v>1172</v>
      </c>
      <c r="J23" s="24">
        <v>2126</v>
      </c>
      <c r="K23" s="24">
        <v>220</v>
      </c>
      <c r="L23" s="24">
        <v>380</v>
      </c>
      <c r="M23" s="64">
        <f>(I23/J23*100)-100</f>
        <v>-44.873000940733775</v>
      </c>
      <c r="N23" s="14">
        <f>I23/H23</f>
        <v>130.22222222222223</v>
      </c>
      <c r="O23" s="73">
        <v>9</v>
      </c>
      <c r="P23" s="14">
        <v>2620</v>
      </c>
      <c r="Q23" s="14">
        <v>3742</v>
      </c>
      <c r="R23" s="14">
        <v>522</v>
      </c>
      <c r="S23" s="14">
        <v>714</v>
      </c>
      <c r="T23" s="64">
        <f>(P23/Q23*100)-100</f>
        <v>-29.983965793693216</v>
      </c>
      <c r="U23" s="24">
        <v>86200</v>
      </c>
      <c r="V23" s="14">
        <f>P23/O23</f>
        <v>291.1111111111111</v>
      </c>
      <c r="W23" s="74">
        <f>SUM(U23,P23)</f>
        <v>88820</v>
      </c>
      <c r="X23" s="76">
        <v>16964</v>
      </c>
      <c r="Y23" s="75">
        <f>SUM(X23,R23)</f>
        <v>17486</v>
      </c>
    </row>
    <row r="24" spans="1:25" ht="12.75">
      <c r="A24" s="72">
        <v>11</v>
      </c>
      <c r="B24" s="72">
        <v>9</v>
      </c>
      <c r="C24" s="4" t="s">
        <v>54</v>
      </c>
      <c r="D24" s="4" t="s">
        <v>55</v>
      </c>
      <c r="E24" s="15" t="s">
        <v>47</v>
      </c>
      <c r="F24" s="15" t="s">
        <v>48</v>
      </c>
      <c r="G24" s="37">
        <v>10</v>
      </c>
      <c r="H24" s="37">
        <v>16</v>
      </c>
      <c r="I24" s="24">
        <v>1052</v>
      </c>
      <c r="J24" s="24">
        <v>1543</v>
      </c>
      <c r="K24" s="98">
        <v>191</v>
      </c>
      <c r="L24" s="98">
        <v>280</v>
      </c>
      <c r="M24" s="64">
        <f>(I24/J24*100)-100</f>
        <v>-31.821127673363577</v>
      </c>
      <c r="N24" s="14">
        <f>I24/H24</f>
        <v>65.75</v>
      </c>
      <c r="O24" s="38">
        <v>16</v>
      </c>
      <c r="P24" s="14">
        <v>2466</v>
      </c>
      <c r="Q24" s="14">
        <v>4103</v>
      </c>
      <c r="R24" s="14">
        <v>492</v>
      </c>
      <c r="S24" s="14">
        <v>796</v>
      </c>
      <c r="T24" s="64">
        <f>(P24/Q24*100)-100</f>
        <v>-39.897635876188154</v>
      </c>
      <c r="U24" s="74">
        <v>98401</v>
      </c>
      <c r="V24" s="14">
        <f>P24/O24</f>
        <v>154.125</v>
      </c>
      <c r="W24" s="74">
        <f>SUM(U24,P24)</f>
        <v>100867</v>
      </c>
      <c r="X24" s="76">
        <v>19170</v>
      </c>
      <c r="Y24" s="75">
        <f>SUM(X24,R24)</f>
        <v>19662</v>
      </c>
    </row>
    <row r="25" spans="1:25" ht="12.75" customHeight="1">
      <c r="A25" s="72">
        <v>12</v>
      </c>
      <c r="B25" s="72">
        <v>7</v>
      </c>
      <c r="C25" s="4" t="s">
        <v>69</v>
      </c>
      <c r="D25" s="4" t="s">
        <v>70</v>
      </c>
      <c r="E25" s="15" t="s">
        <v>52</v>
      </c>
      <c r="F25" s="15" t="s">
        <v>36</v>
      </c>
      <c r="G25" s="37">
        <v>3</v>
      </c>
      <c r="H25" s="37">
        <v>9</v>
      </c>
      <c r="I25" s="24">
        <v>911</v>
      </c>
      <c r="J25" s="24">
        <v>3691</v>
      </c>
      <c r="K25" s="24">
        <v>177</v>
      </c>
      <c r="L25" s="24">
        <v>655</v>
      </c>
      <c r="M25" s="64">
        <f>(I25/J25*100)-100</f>
        <v>-75.31834191276077</v>
      </c>
      <c r="N25" s="14">
        <f>I25/H25</f>
        <v>101.22222222222223</v>
      </c>
      <c r="O25" s="73">
        <v>9</v>
      </c>
      <c r="P25" s="14">
        <v>1980</v>
      </c>
      <c r="Q25" s="14">
        <v>6788</v>
      </c>
      <c r="R25" s="24">
        <v>421</v>
      </c>
      <c r="S25" s="24">
        <v>1336</v>
      </c>
      <c r="T25" s="64">
        <f>(P25/Q25*100)-100</f>
        <v>-70.83087802003536</v>
      </c>
      <c r="U25" s="76">
        <v>15137</v>
      </c>
      <c r="V25" s="14">
        <f>P25/O25</f>
        <v>220</v>
      </c>
      <c r="W25" s="74">
        <f>SUM(U25,P25)</f>
        <v>17117</v>
      </c>
      <c r="X25" s="74">
        <v>3112</v>
      </c>
      <c r="Y25" s="75">
        <f>SUM(X25,R25)</f>
        <v>3533</v>
      </c>
    </row>
    <row r="26" spans="1:25" ht="12.75" customHeight="1">
      <c r="A26" s="72">
        <v>13</v>
      </c>
      <c r="B26" s="72">
        <v>11</v>
      </c>
      <c r="C26" s="4" t="s">
        <v>74</v>
      </c>
      <c r="D26" s="4" t="s">
        <v>74</v>
      </c>
      <c r="E26" s="15" t="s">
        <v>46</v>
      </c>
      <c r="F26" s="15" t="s">
        <v>66</v>
      </c>
      <c r="G26" s="37">
        <v>3</v>
      </c>
      <c r="H26" s="37">
        <v>3</v>
      </c>
      <c r="I26" s="14">
        <v>439</v>
      </c>
      <c r="J26" s="14">
        <v>1244</v>
      </c>
      <c r="K26" s="14">
        <v>78</v>
      </c>
      <c r="L26" s="14">
        <v>205</v>
      </c>
      <c r="M26" s="64">
        <f>(I26/J26*100)-100</f>
        <v>-64.71061093247587</v>
      </c>
      <c r="N26" s="14">
        <f>I26/H26</f>
        <v>146.33333333333334</v>
      </c>
      <c r="O26" s="37">
        <v>3</v>
      </c>
      <c r="P26" s="14">
        <v>1071</v>
      </c>
      <c r="Q26" s="14">
        <v>2139</v>
      </c>
      <c r="R26" s="14">
        <v>199</v>
      </c>
      <c r="S26" s="14">
        <v>378</v>
      </c>
      <c r="T26" s="64">
        <f>(P26/Q26*100)-100</f>
        <v>-49.92987377279102</v>
      </c>
      <c r="U26" s="76">
        <v>3789</v>
      </c>
      <c r="V26" s="14">
        <f>P26/O26</f>
        <v>357</v>
      </c>
      <c r="W26" s="74">
        <f>SUM(U26,P26)</f>
        <v>4860</v>
      </c>
      <c r="X26" s="74">
        <v>698</v>
      </c>
      <c r="Y26" s="75">
        <f>SUM(X26,R26)</f>
        <v>897</v>
      </c>
    </row>
    <row r="27" spans="1:25" ht="12.75">
      <c r="A27" s="72">
        <v>14</v>
      </c>
      <c r="B27" s="72">
        <v>12</v>
      </c>
      <c r="C27" s="4" t="s">
        <v>64</v>
      </c>
      <c r="D27" s="4" t="s">
        <v>65</v>
      </c>
      <c r="E27" s="15" t="s">
        <v>46</v>
      </c>
      <c r="F27" s="15" t="s">
        <v>66</v>
      </c>
      <c r="G27" s="37">
        <v>4</v>
      </c>
      <c r="H27" s="37">
        <v>3</v>
      </c>
      <c r="I27" s="95">
        <v>281</v>
      </c>
      <c r="J27" s="95">
        <v>1035</v>
      </c>
      <c r="K27" s="96">
        <v>47</v>
      </c>
      <c r="L27" s="96">
        <v>187</v>
      </c>
      <c r="M27" s="64">
        <f>(I27/J27*100)-100</f>
        <v>-72.85024154589371</v>
      </c>
      <c r="N27" s="14">
        <f>I27/H27</f>
        <v>93.66666666666667</v>
      </c>
      <c r="O27" s="73">
        <v>3</v>
      </c>
      <c r="P27" s="22">
        <v>674</v>
      </c>
      <c r="Q27" s="22">
        <v>1958</v>
      </c>
      <c r="R27" s="22">
        <v>125</v>
      </c>
      <c r="S27" s="22">
        <v>363</v>
      </c>
      <c r="T27" s="64">
        <f>(P27/Q27*100)-100</f>
        <v>-65.57711950970378</v>
      </c>
      <c r="U27" s="74">
        <v>5749</v>
      </c>
      <c r="V27" s="14">
        <f>P27/O27</f>
        <v>224.66666666666666</v>
      </c>
      <c r="W27" s="74">
        <f>SUM(U27,P27)</f>
        <v>6423</v>
      </c>
      <c r="X27" s="76">
        <v>1107</v>
      </c>
      <c r="Y27" s="75">
        <f>SUM(X27,R27)</f>
        <v>1232</v>
      </c>
    </row>
    <row r="28" spans="1:25" ht="12.75">
      <c r="A28" s="72">
        <v>15</v>
      </c>
      <c r="B28" s="72"/>
      <c r="C28" s="89"/>
      <c r="D28" s="89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73"/>
      <c r="P28" s="14"/>
      <c r="Q28" s="14"/>
      <c r="R28" s="14"/>
      <c r="S28" s="14"/>
      <c r="T28" s="64"/>
      <c r="U28" s="74"/>
      <c r="V28" s="14"/>
      <c r="W28" s="74"/>
      <c r="X28" s="74"/>
      <c r="Y28" s="75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38"/>
      <c r="P29" s="14"/>
      <c r="Q29" s="14"/>
      <c r="R29" s="14"/>
      <c r="S29" s="14"/>
      <c r="T29" s="64"/>
      <c r="U29" s="90"/>
      <c r="V29" s="14"/>
      <c r="W29" s="74"/>
      <c r="X29" s="74"/>
      <c r="Y29" s="75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95"/>
      <c r="J30" s="95"/>
      <c r="K30" s="96"/>
      <c r="L30" s="96"/>
      <c r="M30" s="64"/>
      <c r="N30" s="14"/>
      <c r="O30" s="73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4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14"/>
      <c r="Q31" s="14"/>
      <c r="R31" s="14"/>
      <c r="S31" s="14"/>
      <c r="T31" s="64"/>
      <c r="U31" s="10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158</v>
      </c>
      <c r="I34" s="31">
        <f>SUM(I14:I33)</f>
        <v>58487</v>
      </c>
      <c r="J34" s="31">
        <v>37447</v>
      </c>
      <c r="K34" s="31">
        <f>SUM(K14:K33)</f>
        <v>10214</v>
      </c>
      <c r="L34" s="31">
        <v>6593</v>
      </c>
      <c r="M34" s="68">
        <f>(I34/J34*100)-100</f>
        <v>56.18607632120063</v>
      </c>
      <c r="N34" s="32">
        <f>I34/H34</f>
        <v>370.17088607594934</v>
      </c>
      <c r="O34" s="34">
        <f>SUM(O14:O33)</f>
        <v>158</v>
      </c>
      <c r="P34" s="31">
        <f>SUM(P14:P33)</f>
        <v>131700</v>
      </c>
      <c r="Q34" s="31">
        <v>95409</v>
      </c>
      <c r="R34" s="31">
        <f>SUM(R14:R33)</f>
        <v>25751</v>
      </c>
      <c r="S34" s="31">
        <v>19589</v>
      </c>
      <c r="T34" s="68">
        <f>(P34/Q34*100)-100</f>
        <v>38.03729207936357</v>
      </c>
      <c r="U34" s="31">
        <f>SUM(U14:U33)</f>
        <v>841501</v>
      </c>
      <c r="V34" s="86">
        <f>P34/O34</f>
        <v>833.5443037974684</v>
      </c>
      <c r="W34" s="88">
        <f>SUM(U34,P34)</f>
        <v>973201</v>
      </c>
      <c r="X34" s="87">
        <f>SUM(X14:X33)</f>
        <v>164611</v>
      </c>
      <c r="Y34" s="35">
        <f>SUM(Y14:Y33)</f>
        <v>190362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01 - Aug</v>
      </c>
      <c r="L4" s="20"/>
      <c r="M4" s="62" t="str">
        <f>'WEEKLY COMPETITIVE REPORT'!M4</f>
        <v>03 -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0.746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31 - Jul</v>
      </c>
      <c r="L5" s="7"/>
      <c r="M5" s="63" t="str">
        <f>'WEEKLY COMPETITIVE REPORT'!M5</f>
        <v>06 -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41858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22 JUMP STREET</v>
      </c>
      <c r="D14" s="4" t="str">
        <f>'WEEKLY COMPETITIVE REPORT'!D14</f>
        <v>22 JUMP STREET: MLADENIČA NA FAKSU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2</v>
      </c>
      <c r="H14" s="37">
        <f>'WEEKLY COMPETITIVE REPORT'!H14</f>
        <v>10</v>
      </c>
      <c r="I14" s="14">
        <f>'WEEKLY COMPETITIVE REPORT'!I14/Y4</f>
        <v>20265.415549597856</v>
      </c>
      <c r="J14" s="14">
        <f>'WEEKLY COMPETITIVE REPORT'!J14/Y4</f>
        <v>34820.37533512065</v>
      </c>
      <c r="K14" s="22">
        <f>'WEEKLY COMPETITIVE REPORT'!K14</f>
        <v>2714</v>
      </c>
      <c r="L14" s="22">
        <f>'WEEKLY COMPETITIVE REPORT'!L14</f>
        <v>4553</v>
      </c>
      <c r="M14" s="64">
        <f>'WEEKLY COMPETITIVE REPORT'!M14</f>
        <v>-41.800123190637514</v>
      </c>
      <c r="N14" s="14">
        <f aca="true" t="shared" si="0" ref="N14:N20">I14/H14</f>
        <v>2026.5415549597856</v>
      </c>
      <c r="O14" s="37">
        <f>'WEEKLY COMPETITIVE REPORT'!O14</f>
        <v>10</v>
      </c>
      <c r="P14" s="14">
        <f>'WEEKLY COMPETITIVE REPORT'!P14/Y4</f>
        <v>43336.461126005364</v>
      </c>
      <c r="Q14" s="14">
        <f>'WEEKLY COMPETITIVE REPORT'!Q14/Y4</f>
        <v>70900.80428954423</v>
      </c>
      <c r="R14" s="22">
        <f>'WEEKLY COMPETITIVE REPORT'!R14</f>
        <v>6504</v>
      </c>
      <c r="S14" s="22">
        <f>'WEEKLY COMPETITIVE REPORT'!S14</f>
        <v>10635</v>
      </c>
      <c r="T14" s="64">
        <f>'WEEKLY COMPETITIVE REPORT'!T14</f>
        <v>-38.8773349466838</v>
      </c>
      <c r="U14" s="14">
        <f>'WEEKLY COMPETITIVE REPORT'!U14/Y4</f>
        <v>70900.80428954423</v>
      </c>
      <c r="V14" s="14">
        <f aca="true" t="shared" si="1" ref="V14:V20">P14/O14</f>
        <v>4333.646112600536</v>
      </c>
      <c r="W14" s="25">
        <f aca="true" t="shared" si="2" ref="W14:W20">P14+U14</f>
        <v>114237.2654155496</v>
      </c>
      <c r="X14" s="22">
        <f>'WEEKLY COMPETITIVE REPORT'!X14</f>
        <v>10635</v>
      </c>
      <c r="Y14" s="56">
        <f>'WEEKLY COMPETITIVE REPORT'!Y14</f>
        <v>17139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GUARDIANS OF THE GALAXY</v>
      </c>
      <c r="D15" s="4" t="str">
        <f>'WEEKLY COMPETITIVE REPORT'!D15</f>
        <v>VARUHI GALAKSIJE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1</v>
      </c>
      <c r="H15" s="37">
        <f>'WEEKLY COMPETITIVE REPORT'!H15</f>
        <v>17</v>
      </c>
      <c r="I15" s="14">
        <f>'WEEKLY COMPETITIVE REPORT'!I15/Y4</f>
        <v>15675.603217158177</v>
      </c>
      <c r="J15" s="14">
        <f>'WEEKLY COMPETITIVE REPORT'!J15/Y4</f>
        <v>0</v>
      </c>
      <c r="K15" s="22">
        <f>'WEEKLY COMPETITIVE REPORT'!K15</f>
        <v>1929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922.0943068916575</v>
      </c>
      <c r="O15" s="37">
        <f>'WEEKLY COMPETITIVE REPORT'!O15</f>
        <v>17</v>
      </c>
      <c r="P15" s="14">
        <f>'WEEKLY COMPETITIVE REPORT'!P15/Y4</f>
        <v>37152.81501340483</v>
      </c>
      <c r="Q15" s="14">
        <f>'WEEKLY COMPETITIVE REPORT'!Q15/Y4</f>
        <v>0</v>
      </c>
      <c r="R15" s="22">
        <f>'WEEKLY COMPETITIVE REPORT'!R15</f>
        <v>5142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823.0563002680965</v>
      </c>
      <c r="V15" s="14">
        <f t="shared" si="1"/>
        <v>2185.459706670872</v>
      </c>
      <c r="W15" s="25">
        <f t="shared" si="2"/>
        <v>37975.87131367292</v>
      </c>
      <c r="X15" s="22">
        <f>'WEEKLY COMPETITIVE REPORT'!X15</f>
        <v>153</v>
      </c>
      <c r="Y15" s="56">
        <f>'WEEKLY COMPETITIVE REPORT'!Y15</f>
        <v>5295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HERCULES</v>
      </c>
      <c r="D16" s="4" t="str">
        <f>'WEEKLY COMPETITIVE REPORT'!D16</f>
        <v>HERKULES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1</v>
      </c>
      <c r="H16" s="37">
        <f>'WEEKLY COMPETITIVE REPORT'!H16</f>
        <v>9</v>
      </c>
      <c r="I16" s="14">
        <f>'WEEKLY COMPETITIVE REPORT'!I16/Y4</f>
        <v>14916.890080428955</v>
      </c>
      <c r="J16" s="14">
        <f>'WEEKLY COMPETITIVE REPORT'!J16/Y4</f>
        <v>0</v>
      </c>
      <c r="K16" s="22">
        <f>'WEEKLY COMPETITIVE REPORT'!K16</f>
        <v>1960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1657.4322311587728</v>
      </c>
      <c r="O16" s="37">
        <f>'WEEKLY COMPETITIVE REPORT'!O16</f>
        <v>9</v>
      </c>
      <c r="P16" s="14">
        <f>'WEEKLY COMPETITIVE REPORT'!P16/Y4</f>
        <v>30947.721179624667</v>
      </c>
      <c r="Q16" s="14">
        <f>'WEEKLY COMPETITIVE REPORT'!Q16/Y4</f>
        <v>0</v>
      </c>
      <c r="R16" s="22">
        <f>'WEEKLY COMPETITIVE REPORT'!R16</f>
        <v>4546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1371.313672922252</v>
      </c>
      <c r="V16" s="14">
        <f t="shared" si="1"/>
        <v>3438.635686624963</v>
      </c>
      <c r="W16" s="25">
        <f t="shared" si="2"/>
        <v>32319.03485254692</v>
      </c>
      <c r="X16" s="22">
        <f>'WEEKLY COMPETITIVE REPORT'!X16</f>
        <v>183</v>
      </c>
      <c r="Y16" s="56">
        <f>'WEEKLY COMPETITIVE REPORT'!Y16</f>
        <v>4729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PLANES 2: FIRE &amp; RESCUE</v>
      </c>
      <c r="D17" s="4" t="str">
        <f>'WEEKLY COMPETITIVE REPORT'!D17</f>
        <v>AVIONI 2: V AKCIJI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3</v>
      </c>
      <c r="H17" s="37">
        <f>'WEEKLY COMPETITIVE REPORT'!H17</f>
        <v>22</v>
      </c>
      <c r="I17" s="14">
        <f>'WEEKLY COMPETITIVE REPORT'!I17/Y4</f>
        <v>6226.541554959786</v>
      </c>
      <c r="J17" s="14">
        <f>'WEEKLY COMPETITIVE REPORT'!J17/Y4</f>
        <v>18457.104557640752</v>
      </c>
      <c r="K17" s="22">
        <f>'WEEKLY COMPETITIVE REPORT'!K17</f>
        <v>854</v>
      </c>
      <c r="L17" s="22">
        <f>'WEEKLY COMPETITIVE REPORT'!L17</f>
        <v>2526</v>
      </c>
      <c r="M17" s="64">
        <f>'WEEKLY COMPETITIVE REPORT'!M17</f>
        <v>-66.26479773404023</v>
      </c>
      <c r="N17" s="14">
        <f t="shared" si="0"/>
        <v>283.02461613453573</v>
      </c>
      <c r="O17" s="37">
        <f>'WEEKLY COMPETITIVE REPORT'!O17</f>
        <v>22</v>
      </c>
      <c r="P17" s="14">
        <f>'WEEKLY COMPETITIVE REPORT'!P17/Y4</f>
        <v>16894.101876675602</v>
      </c>
      <c r="Q17" s="14">
        <f>'WEEKLY COMPETITIVE REPORT'!Q17/Y4</f>
        <v>34556.300268096515</v>
      </c>
      <c r="R17" s="22">
        <f>'WEEKLY COMPETITIVE REPORT'!R17</f>
        <v>2593</v>
      </c>
      <c r="S17" s="22">
        <f>'WEEKLY COMPETITIVE REPORT'!S17</f>
        <v>5243</v>
      </c>
      <c r="T17" s="64">
        <f>'WEEKLY COMPETITIVE REPORT'!T17</f>
        <v>-51.11136971953916</v>
      </c>
      <c r="U17" s="14">
        <f>'WEEKLY COMPETITIVE REPORT'!U17/Y4</f>
        <v>60281.50134048257</v>
      </c>
      <c r="V17" s="14">
        <f t="shared" si="1"/>
        <v>767.9137216670729</v>
      </c>
      <c r="W17" s="25">
        <f t="shared" si="2"/>
        <v>77175.60321715818</v>
      </c>
      <c r="X17" s="22">
        <f>'WEEKLY COMPETITIVE REPORT'!X17</f>
        <v>9301</v>
      </c>
      <c r="Y17" s="56">
        <f>'WEEKLY COMPETITIVE REPORT'!Y17</f>
        <v>11894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HOW TO TRAIN YOUR DRAGON 2</v>
      </c>
      <c r="D18" s="4" t="str">
        <f>'WEEKLY COMPETITIVE REPORT'!D18</f>
        <v>KAKO IZURITI SVOJEGA ZMAJA 2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7</v>
      </c>
      <c r="H18" s="37">
        <f>'WEEKLY COMPETITIVE REPORT'!H18</f>
        <v>22</v>
      </c>
      <c r="I18" s="14">
        <f>'WEEKLY COMPETITIVE REPORT'!I18/Y4</f>
        <v>3784.182305630027</v>
      </c>
      <c r="J18" s="14">
        <f>'WEEKLY COMPETITIVE REPORT'!J18/Y4</f>
        <v>10765.415549597856</v>
      </c>
      <c r="K18" s="22">
        <f>'WEEKLY COMPETITIVE REPORT'!K18</f>
        <v>471</v>
      </c>
      <c r="L18" s="22">
        <f>'WEEKLY COMPETITIVE REPORT'!L18</f>
        <v>1398</v>
      </c>
      <c r="M18" s="64">
        <f>'WEEKLY COMPETITIVE REPORT'!M18</f>
        <v>-64.84871124392978</v>
      </c>
      <c r="N18" s="14">
        <f t="shared" si="0"/>
        <v>172.00828661954668</v>
      </c>
      <c r="O18" s="37">
        <f>'WEEKLY COMPETITIVE REPORT'!O18</f>
        <v>22</v>
      </c>
      <c r="P18" s="14">
        <f>'WEEKLY COMPETITIVE REPORT'!P18/Y4</f>
        <v>10348.5254691689</v>
      </c>
      <c r="Q18" s="14">
        <f>'WEEKLY COMPETITIVE REPORT'!Q18/Y4</f>
        <v>20800.268096514745</v>
      </c>
      <c r="R18" s="22">
        <f>'WEEKLY COMPETITIVE REPORT'!R18</f>
        <v>1453</v>
      </c>
      <c r="S18" s="22">
        <f>'WEEKLY COMPETITIVE REPORT'!S18</f>
        <v>2978</v>
      </c>
      <c r="T18" s="64">
        <f>'WEEKLY COMPETITIVE REPORT'!T18</f>
        <v>-50.24811497067732</v>
      </c>
      <c r="U18" s="14">
        <f>'WEEKLY COMPETITIVE REPORT'!U18/Y4</f>
        <v>205186.327077748</v>
      </c>
      <c r="V18" s="14">
        <f t="shared" si="1"/>
        <v>470.3875213258591</v>
      </c>
      <c r="W18" s="25">
        <f t="shared" si="2"/>
        <v>215534.8525469169</v>
      </c>
      <c r="X18" s="22">
        <f>'WEEKLY COMPETITIVE REPORT'!X18</f>
        <v>29472</v>
      </c>
      <c r="Y18" s="56">
        <f>'WEEKLY COMPETITIVE REPORT'!Y18</f>
        <v>30925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BLENDED</v>
      </c>
      <c r="D19" s="4" t="str">
        <f>'WEEKLY COMPETITIVE REPORT'!D19</f>
        <v>PA NE ŽE SPET TI</v>
      </c>
      <c r="E19" s="4" t="str">
        <f>'WEEKLY COMPETITIVE REPORT'!E19</f>
        <v>WB</v>
      </c>
      <c r="F19" s="4" t="str">
        <f>'WEEKLY COMPETITIVE REPORT'!F19</f>
        <v>Blitz</v>
      </c>
      <c r="G19" s="37">
        <f>'WEEKLY COMPETITIVE REPORT'!G19</f>
        <v>5</v>
      </c>
      <c r="H19" s="37">
        <f>'WEEKLY COMPETITIVE REPORT'!H19</f>
        <v>9</v>
      </c>
      <c r="I19" s="14">
        <f>'WEEKLY COMPETITIVE REPORT'!I19/Y4</f>
        <v>3495.97855227882</v>
      </c>
      <c r="J19" s="14">
        <f>'WEEKLY COMPETITIVE REPORT'!J19/Y4</f>
        <v>6801.608579088472</v>
      </c>
      <c r="K19" s="22">
        <f>'WEEKLY COMPETITIVE REPORT'!K19</f>
        <v>460</v>
      </c>
      <c r="L19" s="22">
        <f>'WEEKLY COMPETITIVE REPORT'!L19</f>
        <v>894</v>
      </c>
      <c r="M19" s="64">
        <f>'WEEKLY COMPETITIVE REPORT'!M19</f>
        <v>-48.600709499408744</v>
      </c>
      <c r="N19" s="14">
        <f t="shared" si="0"/>
        <v>388.44206136431336</v>
      </c>
      <c r="O19" s="37">
        <f>'WEEKLY COMPETITIVE REPORT'!O19</f>
        <v>9</v>
      </c>
      <c r="P19" s="14">
        <f>'WEEKLY COMPETITIVE REPORT'!P19/Y4</f>
        <v>7780.160857908847</v>
      </c>
      <c r="Q19" s="14">
        <f>'WEEKLY COMPETITIVE REPORT'!Q19/Y4</f>
        <v>12109.919571045577</v>
      </c>
      <c r="R19" s="22">
        <f>'WEEKLY COMPETITIVE REPORT'!R19</f>
        <v>1195</v>
      </c>
      <c r="S19" s="22">
        <f>'WEEKLY COMPETITIVE REPORT'!S19</f>
        <v>1841</v>
      </c>
      <c r="T19" s="64">
        <f>'WEEKLY COMPETITIVE REPORT'!T19</f>
        <v>-35.75381890635377</v>
      </c>
      <c r="U19" s="14">
        <f>'WEEKLY COMPETITIVE REPORT'!U19/Y4</f>
        <v>47289.544235924935</v>
      </c>
      <c r="V19" s="14">
        <f t="shared" si="1"/>
        <v>864.4623175454275</v>
      </c>
      <c r="W19" s="25">
        <f t="shared" si="2"/>
        <v>55069.705093833785</v>
      </c>
      <c r="X19" s="22">
        <f>'WEEKLY COMPETITIVE REPORT'!X19</f>
        <v>7150</v>
      </c>
      <c r="Y19" s="56">
        <f>'WEEKLY COMPETITIVE REPORT'!Y19</f>
        <v>8345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DAWN OF THE PLANET OF THE APES</v>
      </c>
      <c r="D20" s="4" t="str">
        <f>'WEEKLY COMPETITIVE REPORT'!D20</f>
        <v>ZORA PLANETA OPIC</v>
      </c>
      <c r="E20" s="4" t="str">
        <f>'WEEKLY COMPETITIVE REPORT'!E20</f>
        <v>FOX</v>
      </c>
      <c r="F20" s="4" t="str">
        <f>'WEEKLY COMPETITIVE REPORT'!F20</f>
        <v>Blitz</v>
      </c>
      <c r="G20" s="37">
        <f>'WEEKLY COMPETITIVE REPORT'!G20</f>
        <v>3</v>
      </c>
      <c r="H20" s="37">
        <f>'WEEKLY COMPETITIVE REPORT'!H20</f>
        <v>9</v>
      </c>
      <c r="I20" s="14">
        <f>'WEEKLY COMPETITIVE REPORT'!I20/Y4</f>
        <v>3412.868632707775</v>
      </c>
      <c r="J20" s="14">
        <f>'WEEKLY COMPETITIVE REPORT'!J20/Y4</f>
        <v>9321.71581769437</v>
      </c>
      <c r="K20" s="22">
        <f>'WEEKLY COMPETITIVE REPORT'!K20</f>
        <v>418</v>
      </c>
      <c r="L20" s="22">
        <f>'WEEKLY COMPETITIVE REPORT'!L20</f>
        <v>1178</v>
      </c>
      <c r="M20" s="64">
        <f>'WEEKLY COMPETITIVE REPORT'!M20</f>
        <v>-63.3879781420765</v>
      </c>
      <c r="N20" s="14">
        <f t="shared" si="0"/>
        <v>379.20762585641944</v>
      </c>
      <c r="O20" s="37">
        <f>'WEEKLY COMPETITIVE REPORT'!O20</f>
        <v>9</v>
      </c>
      <c r="P20" s="14">
        <f>'WEEKLY COMPETITIVE REPORT'!P20/Y4</f>
        <v>6750.6702412868635</v>
      </c>
      <c r="Q20" s="14">
        <f>'WEEKLY COMPETITIVE REPORT'!Q20/Y4</f>
        <v>16865.951742627345</v>
      </c>
      <c r="R20" s="22">
        <f>'WEEKLY COMPETITIVE REPORT'!R20</f>
        <v>958</v>
      </c>
      <c r="S20" s="22">
        <f>'WEEKLY COMPETITIVE REPORT'!S20</f>
        <v>2445</v>
      </c>
      <c r="T20" s="64">
        <f>'WEEKLY COMPETITIVE REPORT'!T20</f>
        <v>-59.97456684151963</v>
      </c>
      <c r="U20" s="14">
        <f>'WEEKLY COMPETITIVE REPORT'!U20/Y4</f>
        <v>33416.89008042895</v>
      </c>
      <c r="V20" s="14">
        <f t="shared" si="1"/>
        <v>750.0744712540959</v>
      </c>
      <c r="W20" s="25">
        <f t="shared" si="2"/>
        <v>40167.56032171581</v>
      </c>
      <c r="X20" s="22">
        <f>'WEEKLY COMPETITIVE REPORT'!X20</f>
        <v>4859</v>
      </c>
      <c r="Y20" s="56">
        <f>'WEEKLY COMPETITIVE REPORT'!Y20</f>
        <v>5817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TRANSFORMERS: AGE OF EXTINCTION</v>
      </c>
      <c r="D21" s="4" t="str">
        <f>'WEEKLY COMPETITIVE REPORT'!D21</f>
        <v>TRANSFORMERJI: DOBA IZUMRTJA</v>
      </c>
      <c r="E21" s="4" t="str">
        <f>'WEEKLY COMPETITIVE REPORT'!E21</f>
        <v>PAR</v>
      </c>
      <c r="F21" s="4" t="str">
        <f>'WEEKLY COMPETITIVE REPORT'!F21</f>
        <v>Karantanija</v>
      </c>
      <c r="G21" s="37">
        <f>'WEEKLY COMPETITIVE REPORT'!G21</f>
        <v>6</v>
      </c>
      <c r="H21" s="37">
        <f>'WEEKLY COMPETITIVE REPORT'!H21</f>
        <v>11</v>
      </c>
      <c r="I21" s="14">
        <f>'WEEKLY COMPETITIVE REPORT'!I21/Y4</f>
        <v>3470.509383378016</v>
      </c>
      <c r="J21" s="14">
        <f>'WEEKLY COMPETITIVE REPORT'!J21/Y4</f>
        <v>8213.13672922252</v>
      </c>
      <c r="K21" s="22">
        <f>'WEEKLY COMPETITIVE REPORT'!K21</f>
        <v>423</v>
      </c>
      <c r="L21" s="22">
        <f>'WEEKLY COMPETITIVE REPORT'!L21</f>
        <v>985</v>
      </c>
      <c r="M21" s="64">
        <f>'WEEKLY COMPETITIVE REPORT'!M21</f>
        <v>-57.74440998857516</v>
      </c>
      <c r="N21" s="14">
        <f aca="true" t="shared" si="3" ref="N21:N33">I21/H21</f>
        <v>315.5008530343651</v>
      </c>
      <c r="O21" s="37">
        <f>'WEEKLY COMPETITIVE REPORT'!O21</f>
        <v>11</v>
      </c>
      <c r="P21" s="14">
        <f>'WEEKLY COMPETITIVE REPORT'!P21/Y4</f>
        <v>6678.28418230563</v>
      </c>
      <c r="Q21" s="14">
        <f>'WEEKLY COMPETITIVE REPORT'!Q21/Y4</f>
        <v>15272.117962466487</v>
      </c>
      <c r="R21" s="22">
        <f>'WEEKLY COMPETITIVE REPORT'!R21</f>
        <v>886</v>
      </c>
      <c r="S21" s="22">
        <f>'WEEKLY COMPETITIVE REPORT'!S21</f>
        <v>2041</v>
      </c>
      <c r="T21" s="64">
        <f>'WEEKLY COMPETITIVE REPORT'!T21</f>
        <v>-56.27139471605372</v>
      </c>
      <c r="U21" s="14">
        <f>'WEEKLY COMPETITIVE REPORT'!U21/Y4</f>
        <v>156717.1581769437</v>
      </c>
      <c r="V21" s="14">
        <f aca="true" t="shared" si="4" ref="V21:V33">P21/O21</f>
        <v>607.1167438459663</v>
      </c>
      <c r="W21" s="25">
        <f aca="true" t="shared" si="5" ref="W21:W33">P21+U21</f>
        <v>163395.4423592493</v>
      </c>
      <c r="X21" s="22">
        <f>'WEEKLY COMPETITIVE REPORT'!X21</f>
        <v>21430</v>
      </c>
      <c r="Y21" s="56">
        <f>'WEEKLY COMPETITIVE REPORT'!Y21</f>
        <v>22316</v>
      </c>
    </row>
    <row r="22" spans="1:25" ht="12.75">
      <c r="A22" s="50">
        <v>9</v>
      </c>
      <c r="B22" s="4">
        <f>'WEEKLY COMPETITIVE REPORT'!B22</f>
        <v>8</v>
      </c>
      <c r="C22" s="4" t="str">
        <f>'WEEKLY COMPETITIVE REPORT'!C22</f>
        <v>NEIGHBORS</v>
      </c>
      <c r="D22" s="4" t="str">
        <f>'WEEKLY COMPETITIVE REPORT'!D22</f>
        <v>SOSEDI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13</v>
      </c>
      <c r="H22" s="37">
        <f>'WEEKLY COMPETITIVE REPORT'!H22</f>
        <v>9</v>
      </c>
      <c r="I22" s="14">
        <f>'WEEKLY COMPETITIVE REPORT'!I22/Y4</f>
        <v>1985.254691689008</v>
      </c>
      <c r="J22" s="14">
        <f>'WEEKLY COMPETITIVE REPORT'!J22/Y4</f>
        <v>3924.932975871314</v>
      </c>
      <c r="K22" s="22">
        <f>'WEEKLY COMPETITIVE REPORT'!K22</f>
        <v>272</v>
      </c>
      <c r="L22" s="22">
        <f>'WEEKLY COMPETITIVE REPORT'!L22</f>
        <v>535</v>
      </c>
      <c r="M22" s="64">
        <f>'WEEKLY COMPETITIVE REPORT'!M22</f>
        <v>-49.419398907103826</v>
      </c>
      <c r="N22" s="14">
        <f t="shared" si="3"/>
        <v>220.583854632112</v>
      </c>
      <c r="O22" s="37">
        <f>'WEEKLY COMPETITIVE REPORT'!O22</f>
        <v>9</v>
      </c>
      <c r="P22" s="14">
        <f>'WEEKLY COMPETITIVE REPORT'!P22/Y4</f>
        <v>4841.823056300268</v>
      </c>
      <c r="Q22" s="14">
        <f>'WEEKLY COMPETITIVE REPORT'!Q22/Y4</f>
        <v>8179.624664879357</v>
      </c>
      <c r="R22" s="22">
        <f>'WEEKLY COMPETITIVE REPORT'!R22</f>
        <v>715</v>
      </c>
      <c r="S22" s="22">
        <f>'WEEKLY COMPETITIVE REPORT'!S22</f>
        <v>1204</v>
      </c>
      <c r="T22" s="64">
        <f>'WEEKLY COMPETITIVE REPORT'!T22</f>
        <v>-40.8062930186824</v>
      </c>
      <c r="U22" s="14">
        <f>'WEEKLY COMPETITIVE REPORT'!U22/Y4</f>
        <v>271500</v>
      </c>
      <c r="V22" s="14">
        <f t="shared" si="4"/>
        <v>537.9803395889187</v>
      </c>
      <c r="W22" s="25">
        <f t="shared" si="5"/>
        <v>276341.8230563003</v>
      </c>
      <c r="X22" s="22">
        <f>'WEEKLY COMPETITIVE REPORT'!X22</f>
        <v>40377</v>
      </c>
      <c r="Y22" s="56">
        <f>'WEEKLY COMPETITIVE REPORT'!Y22</f>
        <v>41092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MILLION WAYS TO DIE IN THE WEST</v>
      </c>
      <c r="D23" s="4" t="str">
        <f>'WEEKLY COMPETITIVE REPORT'!D23</f>
        <v>KAKO NE UMRETI NA ZAHODU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9</v>
      </c>
      <c r="H23" s="37">
        <f>'WEEKLY COMPETITIVE REPORT'!H23</f>
        <v>9</v>
      </c>
      <c r="I23" s="14">
        <f>'WEEKLY COMPETITIVE REPORT'!I23/Y4</f>
        <v>1571.0455764075068</v>
      </c>
      <c r="J23" s="14">
        <f>'WEEKLY COMPETITIVE REPORT'!J23/Y4</f>
        <v>2849.865951742627</v>
      </c>
      <c r="K23" s="22">
        <f>'WEEKLY COMPETITIVE REPORT'!K23</f>
        <v>220</v>
      </c>
      <c r="L23" s="22">
        <f>'WEEKLY COMPETITIVE REPORT'!L23</f>
        <v>380</v>
      </c>
      <c r="M23" s="64">
        <f>'WEEKLY COMPETITIVE REPORT'!M23</f>
        <v>-44.873000940733775</v>
      </c>
      <c r="N23" s="14">
        <f t="shared" si="3"/>
        <v>174.5606196008341</v>
      </c>
      <c r="O23" s="37">
        <f>'WEEKLY COMPETITIVE REPORT'!O23</f>
        <v>9</v>
      </c>
      <c r="P23" s="14">
        <f>'WEEKLY COMPETITIVE REPORT'!P23/Y4</f>
        <v>3512.064343163539</v>
      </c>
      <c r="Q23" s="14">
        <f>'WEEKLY COMPETITIVE REPORT'!Q23/Y4</f>
        <v>5016.085790884718</v>
      </c>
      <c r="R23" s="22">
        <f>'WEEKLY COMPETITIVE REPORT'!R23</f>
        <v>522</v>
      </c>
      <c r="S23" s="22">
        <f>'WEEKLY COMPETITIVE REPORT'!S23</f>
        <v>714</v>
      </c>
      <c r="T23" s="64">
        <f>'WEEKLY COMPETITIVE REPORT'!T23</f>
        <v>-29.983965793693216</v>
      </c>
      <c r="U23" s="14">
        <f>'WEEKLY COMPETITIVE REPORT'!U23/Y4</f>
        <v>115549.59785522788</v>
      </c>
      <c r="V23" s="14">
        <f t="shared" si="4"/>
        <v>390.22937146261546</v>
      </c>
      <c r="W23" s="25">
        <f t="shared" si="5"/>
        <v>119061.66219839142</v>
      </c>
      <c r="X23" s="22">
        <f>'WEEKLY COMPETITIVE REPORT'!X23</f>
        <v>16964</v>
      </c>
      <c r="Y23" s="56">
        <f>'WEEKLY COMPETITIVE REPORT'!Y23</f>
        <v>17486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MALEFICENT</v>
      </c>
      <c r="D24" s="4" t="str">
        <f>'WEEKLY COMPETITIVE REPORT'!D24</f>
        <v>ZLOHOTNICA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10</v>
      </c>
      <c r="H24" s="37">
        <f>'WEEKLY COMPETITIVE REPORT'!H24</f>
        <v>16</v>
      </c>
      <c r="I24" s="14">
        <f>'WEEKLY COMPETITIVE REPORT'!I24/Y4</f>
        <v>1410.1876675603216</v>
      </c>
      <c r="J24" s="14">
        <f>'WEEKLY COMPETITIVE REPORT'!J24/Y4</f>
        <v>2068.3646112600536</v>
      </c>
      <c r="K24" s="22">
        <f>'WEEKLY COMPETITIVE REPORT'!K24</f>
        <v>191</v>
      </c>
      <c r="L24" s="22">
        <f>'WEEKLY COMPETITIVE REPORT'!L24</f>
        <v>280</v>
      </c>
      <c r="M24" s="64">
        <f>'WEEKLY COMPETITIVE REPORT'!M24</f>
        <v>-31.821127673363577</v>
      </c>
      <c r="N24" s="14">
        <f t="shared" si="3"/>
        <v>88.1367292225201</v>
      </c>
      <c r="O24" s="37">
        <f>'WEEKLY COMPETITIVE REPORT'!O24</f>
        <v>16</v>
      </c>
      <c r="P24" s="14">
        <f>'WEEKLY COMPETITIVE REPORT'!P24/Y4</f>
        <v>3305.6300268096516</v>
      </c>
      <c r="Q24" s="14">
        <f>'WEEKLY COMPETITIVE REPORT'!Q24/Y4</f>
        <v>5500</v>
      </c>
      <c r="R24" s="22">
        <f>'WEEKLY COMPETITIVE REPORT'!R24</f>
        <v>492</v>
      </c>
      <c r="S24" s="22">
        <f>'WEEKLY COMPETITIVE REPORT'!S24</f>
        <v>796</v>
      </c>
      <c r="T24" s="64">
        <f>'WEEKLY COMPETITIVE REPORT'!T24</f>
        <v>-39.897635876188154</v>
      </c>
      <c r="U24" s="14">
        <f>'WEEKLY COMPETITIVE REPORT'!U24/Y4</f>
        <v>131904.8257372654</v>
      </c>
      <c r="V24" s="14">
        <f t="shared" si="4"/>
        <v>206.60187667560322</v>
      </c>
      <c r="W24" s="25">
        <f t="shared" si="5"/>
        <v>135210.45576407504</v>
      </c>
      <c r="X24" s="22">
        <f>'WEEKLY COMPETITIVE REPORT'!X24</f>
        <v>19170</v>
      </c>
      <c r="Y24" s="56">
        <f>'WEEKLY COMPETITIVE REPORT'!Y24</f>
        <v>19662</v>
      </c>
    </row>
    <row r="25" spans="1:25" ht="12.75">
      <c r="A25" s="50">
        <v>12</v>
      </c>
      <c r="B25" s="4">
        <f>'WEEKLY COMPETITIVE REPORT'!B25</f>
        <v>7</v>
      </c>
      <c r="C25" s="4" t="str">
        <f>'WEEKLY COMPETITIVE REPORT'!C25</f>
        <v>THE PURGE: ANARCHY</v>
      </c>
      <c r="D25" s="4" t="str">
        <f>'WEEKLY COMPETITIVE REPORT'!D25</f>
        <v>PURGE: OČIŠČENJE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3</v>
      </c>
      <c r="H25" s="37">
        <f>'WEEKLY COMPETITIVE REPORT'!H25</f>
        <v>9</v>
      </c>
      <c r="I25" s="14">
        <f>'WEEKLY COMPETITIVE REPORT'!I25/Y4</f>
        <v>1221.1796246648794</v>
      </c>
      <c r="J25" s="14">
        <f>'WEEKLY COMPETITIVE REPORT'!J25/Y4</f>
        <v>4947.721179624665</v>
      </c>
      <c r="K25" s="22">
        <f>'WEEKLY COMPETITIVE REPORT'!K25</f>
        <v>177</v>
      </c>
      <c r="L25" s="22">
        <f>'WEEKLY COMPETITIVE REPORT'!L25</f>
        <v>655</v>
      </c>
      <c r="M25" s="64">
        <f>'WEEKLY COMPETITIVE REPORT'!M25</f>
        <v>-75.31834191276077</v>
      </c>
      <c r="N25" s="14">
        <f t="shared" si="3"/>
        <v>135.68662496276437</v>
      </c>
      <c r="O25" s="37">
        <f>'WEEKLY COMPETITIVE REPORT'!O25</f>
        <v>9</v>
      </c>
      <c r="P25" s="14">
        <f>'WEEKLY COMPETITIVE REPORT'!P25/Y4</f>
        <v>2654.155495978552</v>
      </c>
      <c r="Q25" s="14">
        <f>'WEEKLY COMPETITIVE REPORT'!Q25/Y4</f>
        <v>9099.195710455764</v>
      </c>
      <c r="R25" s="22">
        <f>'WEEKLY COMPETITIVE REPORT'!R25</f>
        <v>421</v>
      </c>
      <c r="S25" s="22">
        <f>'WEEKLY COMPETITIVE REPORT'!S25</f>
        <v>1336</v>
      </c>
      <c r="T25" s="64">
        <f>'WEEKLY COMPETITIVE REPORT'!T25</f>
        <v>-70.83087802003536</v>
      </c>
      <c r="U25" s="14">
        <f>'WEEKLY COMPETITIVE REPORT'!U25/Y4</f>
        <v>20290.88471849866</v>
      </c>
      <c r="V25" s="14">
        <f t="shared" si="4"/>
        <v>294.9061662198391</v>
      </c>
      <c r="W25" s="25">
        <f t="shared" si="5"/>
        <v>22945.040214477212</v>
      </c>
      <c r="X25" s="22">
        <f>'WEEKLY COMPETITIVE REPORT'!X25</f>
        <v>3112</v>
      </c>
      <c r="Y25" s="56">
        <f>'WEEKLY COMPETITIVE REPORT'!Y25</f>
        <v>3533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MICHAEL KOHLHAAS</v>
      </c>
      <c r="D26" s="4" t="str">
        <f>'WEEKLY COMPETITIVE REPORT'!D26</f>
        <v>MICHAEL KOHLHAAS</v>
      </c>
      <c r="E26" s="4" t="str">
        <f>'WEEKLY COMPETITIVE REPORT'!E26</f>
        <v>IND</v>
      </c>
      <c r="F26" s="4" t="str">
        <f>'WEEKLY COMPETITIVE REPORT'!F26</f>
        <v>FIVIA</v>
      </c>
      <c r="G26" s="37">
        <f>'WEEKLY COMPETITIVE REPORT'!G26</f>
        <v>3</v>
      </c>
      <c r="H26" s="37">
        <f>'WEEKLY COMPETITIVE REPORT'!H26</f>
        <v>3</v>
      </c>
      <c r="I26" s="14">
        <f>'WEEKLY COMPETITIVE REPORT'!I26/Y4</f>
        <v>588.4718498659518</v>
      </c>
      <c r="J26" s="14">
        <f>'WEEKLY COMPETITIVE REPORT'!J26/Y4</f>
        <v>1667.5603217158177</v>
      </c>
      <c r="K26" s="22">
        <f>'WEEKLY COMPETITIVE REPORT'!K26</f>
        <v>78</v>
      </c>
      <c r="L26" s="22">
        <f>'WEEKLY COMPETITIVE REPORT'!L26</f>
        <v>205</v>
      </c>
      <c r="M26" s="64">
        <f>'WEEKLY COMPETITIVE REPORT'!M26</f>
        <v>-64.71061093247587</v>
      </c>
      <c r="N26" s="14">
        <f t="shared" si="3"/>
        <v>196.15728328865058</v>
      </c>
      <c r="O26" s="37">
        <f>'WEEKLY COMPETITIVE REPORT'!O26</f>
        <v>3</v>
      </c>
      <c r="P26" s="14">
        <f>'WEEKLY COMPETITIVE REPORT'!P26/Y4</f>
        <v>1435.656836461126</v>
      </c>
      <c r="Q26" s="14">
        <f>'WEEKLY COMPETITIVE REPORT'!Q26/Y4</f>
        <v>2867.2922252010726</v>
      </c>
      <c r="R26" s="22">
        <f>'WEEKLY COMPETITIVE REPORT'!R26</f>
        <v>199</v>
      </c>
      <c r="S26" s="22">
        <f>'WEEKLY COMPETITIVE REPORT'!S26</f>
        <v>378</v>
      </c>
      <c r="T26" s="64">
        <f>'WEEKLY COMPETITIVE REPORT'!T26</f>
        <v>-49.92987377279102</v>
      </c>
      <c r="U26" s="14">
        <f>'WEEKLY COMPETITIVE REPORT'!U26/Y4</f>
        <v>5079.0884718498655</v>
      </c>
      <c r="V26" s="14">
        <f t="shared" si="4"/>
        <v>478.5522788203753</v>
      </c>
      <c r="W26" s="25">
        <f t="shared" si="5"/>
        <v>6514.745308310991</v>
      </c>
      <c r="X26" s="22">
        <f>'WEEKLY COMPETITIVE REPORT'!X26</f>
        <v>698</v>
      </c>
      <c r="Y26" s="56">
        <f>'WEEKLY COMPETITIVE REPORT'!Y26</f>
        <v>897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COLD IN JULY</v>
      </c>
      <c r="D27" s="4" t="str">
        <f>'WEEKLY COMPETITIVE REPORT'!D27</f>
        <v>MRAZ V JULIJU</v>
      </c>
      <c r="E27" s="4" t="str">
        <f>'WEEKLY COMPETITIVE REPORT'!E27</f>
        <v>IND</v>
      </c>
      <c r="F27" s="4" t="str">
        <f>'WEEKLY COMPETITIVE REPORT'!F27</f>
        <v>FIVIA</v>
      </c>
      <c r="G27" s="37">
        <f>'WEEKLY COMPETITIVE REPORT'!G27</f>
        <v>4</v>
      </c>
      <c r="H27" s="37">
        <f>'WEEKLY COMPETITIVE REPORT'!H27</f>
        <v>3</v>
      </c>
      <c r="I27" s="14">
        <f>'WEEKLY COMPETITIVE REPORT'!I27/Y4</f>
        <v>376.6756032171582</v>
      </c>
      <c r="J27" s="14">
        <f>'WEEKLY COMPETITIVE REPORT'!J27/Y17</f>
        <v>0.08701866487304523</v>
      </c>
      <c r="K27" s="22">
        <f>'WEEKLY COMPETITIVE REPORT'!K27</f>
        <v>47</v>
      </c>
      <c r="L27" s="22">
        <f>'WEEKLY COMPETITIVE REPORT'!L27</f>
        <v>187</v>
      </c>
      <c r="M27" s="64">
        <f>'WEEKLY COMPETITIVE REPORT'!M27</f>
        <v>-72.85024154589371</v>
      </c>
      <c r="N27" s="14">
        <f t="shared" si="3"/>
        <v>125.5585344057194</v>
      </c>
      <c r="O27" s="37">
        <f>'WEEKLY COMPETITIVE REPORT'!O27</f>
        <v>3</v>
      </c>
      <c r="P27" s="14">
        <f>'WEEKLY COMPETITIVE REPORT'!P27/Y4</f>
        <v>903.485254691689</v>
      </c>
      <c r="Q27" s="14">
        <f>'WEEKLY COMPETITIVE REPORT'!Q27/Y17</f>
        <v>0.16462081721876576</v>
      </c>
      <c r="R27" s="22">
        <f>'WEEKLY COMPETITIVE REPORT'!R27</f>
        <v>125</v>
      </c>
      <c r="S27" s="22">
        <f>'WEEKLY COMPETITIVE REPORT'!S27</f>
        <v>363</v>
      </c>
      <c r="T27" s="64">
        <f>'WEEKLY COMPETITIVE REPORT'!T27</f>
        <v>-65.57711950970378</v>
      </c>
      <c r="U27" s="14">
        <f>'WEEKLY COMPETITIVE REPORT'!U27/Y17</f>
        <v>0.48335295106776527</v>
      </c>
      <c r="V27" s="14">
        <f t="shared" si="4"/>
        <v>301.1617515638963</v>
      </c>
      <c r="W27" s="25">
        <f t="shared" si="5"/>
        <v>903.9686076427568</v>
      </c>
      <c r="X27" s="22">
        <f>'WEEKLY COMPETITIVE REPORT'!X27</f>
        <v>1107</v>
      </c>
      <c r="Y27" s="56">
        <f>'WEEKLY COMPETITIVE REPORT'!Y27</f>
        <v>1232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REPORT'!W29</f>
        <v>0</v>
      </c>
      <c r="Y28" s="56">
        <f>'WEEKLY COMPETITIVE REPORT'!X29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 t="e">
        <f>'WEEKLY COMPETITIVE REPORT'!#REF!/Y4</f>
        <v>#REF!</v>
      </c>
      <c r="V29" s="14" t="e">
        <f t="shared" si="4"/>
        <v>#DIV/0!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158</v>
      </c>
      <c r="I34" s="32">
        <f>SUM(I14:I33)</f>
        <v>78400.80428954422</v>
      </c>
      <c r="J34" s="31">
        <f>SUM(J14:J33)</f>
        <v>103837.88862724398</v>
      </c>
      <c r="K34" s="31">
        <f>SUM(K14:K33)</f>
        <v>10214</v>
      </c>
      <c r="L34" s="31">
        <f>SUM(L14:L33)</f>
        <v>13776</v>
      </c>
      <c r="M34" s="64">
        <f>'WEEKLY COMPETITIVE REPORT'!M34</f>
        <v>56.18607632120063</v>
      </c>
      <c r="N34" s="32">
        <f>I34/H34</f>
        <v>496.2076220857229</v>
      </c>
      <c r="O34" s="40">
        <f>'WEEKLY COMPETITIVE REPORT'!O34</f>
        <v>158</v>
      </c>
      <c r="P34" s="31">
        <f>SUM(P14:P33)</f>
        <v>176541.55495978546</v>
      </c>
      <c r="Q34" s="31">
        <f>SUM(Q14:Q33)</f>
        <v>201167.724942533</v>
      </c>
      <c r="R34" s="31">
        <f>SUM(R14:R33)</f>
        <v>25751</v>
      </c>
      <c r="S34" s="31">
        <f>SUM(S14:S33)</f>
        <v>29974</v>
      </c>
      <c r="T34" s="65">
        <f>P34/Q34-100%</f>
        <v>-0.12241610819917781</v>
      </c>
      <c r="U34" s="31" t="e">
        <f>SUM(U14:U33)</f>
        <v>#REF!</v>
      </c>
      <c r="V34" s="32">
        <f>P34/O34</f>
        <v>1117.3516136695282</v>
      </c>
      <c r="W34" s="31" t="e">
        <f>SUM(W14:W33)</f>
        <v>#REF!</v>
      </c>
      <c r="X34" s="31" t="e">
        <f>SUM(X14:X33)</f>
        <v>#REF!</v>
      </c>
      <c r="Y34" s="35">
        <f>SUM(Y14:Y33)</f>
        <v>190362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2014-08-07T11:39:19Z</dcterms:modified>
  <cp:category/>
  <cp:version/>
  <cp:contentType/>
  <cp:contentStatus/>
</cp:coreProperties>
</file>