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0" yWindow="750" windowWidth="23610" windowHeight="111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<sst xmlns="http://schemas.openxmlformats.org/spreadsheetml/2006/main" count="252" uniqueCount="91">
  <si>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</si>
  <si>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</si>
  <si>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</si>
  <si>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</si>
  <si>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</si>
  <si>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</si>
  <si>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</si>
  <si>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</si>
  <si>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</si>
  <si>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</si>
  <si>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</si>
  <si>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</si>
  <si>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</si>
  <si>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</si>
  <si>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</si>
  <si>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</si>
  <si>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</si>
  <si>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</si>
  <si>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</si>
  <si>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</si>
  <si>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</si>
  <si>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</si>
  <si>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</si>
  <si>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</si>
  <si>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</si>
  <si>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</si>
  <si>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</si>
  <si>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</si>
  <si>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</si>
  <si>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</si>
  <si>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</si>
  <si>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</si>
  <si>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</si>
  <si>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</si>
  <si>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</si>
  <si>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</si>
  <si>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</si>
  <si>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</si>
  <si>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</si>
  <si>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</si>
  <si>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</si>
  <si>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</si>
  <si>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</si>
  <si>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</si>
  <si>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</si>
  <si>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</si>
  <si>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</si>
  <si>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BVI</t>
  </si>
  <si>
    <t>CENEX</t>
  </si>
  <si>
    <t>FOX</t>
  </si>
  <si>
    <t>WB</t>
  </si>
  <si>
    <t>HOW TO TRAIN YOUR DRAGON 2</t>
  </si>
  <si>
    <t>KAKO IZURITI SVOJEGA ZMAJA 2</t>
  </si>
  <si>
    <t>PAR</t>
  </si>
  <si>
    <t>New</t>
  </si>
  <si>
    <t>FIVIA</t>
  </si>
  <si>
    <t>BLENDED</t>
  </si>
  <si>
    <t>PA NE ŽE SPET TI</t>
  </si>
  <si>
    <t>CF</t>
  </si>
  <si>
    <t>PLANES 2: FIRE &amp; RESCUE</t>
  </si>
  <si>
    <t>AVIONI 2: V AKCIJI</t>
  </si>
  <si>
    <t>22 JUMP STREET</t>
  </si>
  <si>
    <t>22 JUMP STREET: MLADENIČA NA FAKSU</t>
  </si>
  <si>
    <t>SONY</t>
  </si>
  <si>
    <t>GUARDIANS OF THE GALAXY</t>
  </si>
  <si>
    <t>VARUHI GALAKSIJE</t>
  </si>
  <si>
    <t>HERCULES</t>
  </si>
  <si>
    <t>HERKULES</t>
  </si>
  <si>
    <t>CHEF</t>
  </si>
  <si>
    <t>ŠEF</t>
  </si>
  <si>
    <t>SEX TAPE</t>
  </si>
  <si>
    <t>VROČI POSNETKI</t>
  </si>
  <si>
    <t>SIGNAL</t>
  </si>
  <si>
    <t>TWO FACES OF JANUARY</t>
  </si>
  <si>
    <t>DVA OBRAZA JANUARJA</t>
  </si>
  <si>
    <t>Cinemania</t>
  </si>
  <si>
    <t>TEENAGE MUTANT NINJA TURTLES</t>
  </si>
  <si>
    <t>NINJA ŽELVE</t>
  </si>
  <si>
    <t>DELIVER US FROM EVIL</t>
  </si>
  <si>
    <t>REŠI NAS HUDEGA</t>
  </si>
  <si>
    <t>21 - Aug</t>
  </si>
  <si>
    <t>27 - Aug</t>
  </si>
  <si>
    <t>22 - Aug</t>
  </si>
  <si>
    <t>24 - Aug</t>
  </si>
  <si>
    <t>ZULU</t>
  </si>
  <si>
    <t>LUCY</t>
  </si>
  <si>
    <t>UNI</t>
  </si>
  <si>
    <t>TWO DAYS ONE NIGHT</t>
  </si>
  <si>
    <t>DVA DNEVA, ENA NOČ</t>
  </si>
  <si>
    <t>INTO THE STORM</t>
  </si>
  <si>
    <t>V OSRČJU VIHARJA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</si>
</sst>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20" fontId="5" fillId="0" borderId="12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W26" sqref="W2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82</v>
      </c>
      <c r="L4" s="20"/>
      <c r="M4" s="79" t="s">
        <v>83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0.746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80</v>
      </c>
      <c r="L5" s="7"/>
      <c r="M5" s="80" t="s">
        <v>81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41879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54</v>
      </c>
      <c r="C14" s="4" t="s">
        <v>85</v>
      </c>
      <c r="D14" s="4" t="s">
        <v>85</v>
      </c>
      <c r="E14" s="15" t="s">
        <v>86</v>
      </c>
      <c r="F14" s="15" t="s">
        <v>36</v>
      </c>
      <c r="G14" s="37">
        <v>1</v>
      </c>
      <c r="H14" s="37">
        <v>10</v>
      </c>
      <c r="I14" s="14">
        <v>33991</v>
      </c>
      <c r="J14" s="14"/>
      <c r="K14" s="14">
        <v>5962</v>
      </c>
      <c r="L14" s="14"/>
      <c r="M14" s="64"/>
      <c r="N14" s="14">
        <f>I14/H14</f>
        <v>3399.1</v>
      </c>
      <c r="O14" s="73">
        <v>10</v>
      </c>
      <c r="P14" s="14">
        <v>56833</v>
      </c>
      <c r="Q14" s="14"/>
      <c r="R14" s="14">
        <v>11146</v>
      </c>
      <c r="S14" s="14"/>
      <c r="T14" s="64"/>
      <c r="U14" s="74">
        <v>4081</v>
      </c>
      <c r="V14" s="14">
        <f>P14/O14</f>
        <v>5683.3</v>
      </c>
      <c r="W14" s="74">
        <f>SUM(U14,P14)</f>
        <v>60914</v>
      </c>
      <c r="X14" s="74">
        <v>758</v>
      </c>
      <c r="Y14" s="75">
        <f>SUM(X14,R14)</f>
        <v>11904</v>
      </c>
    </row>
    <row r="15" spans="1:25" ht="12.75">
      <c r="A15" s="72">
        <v>2</v>
      </c>
      <c r="B15" s="72">
        <v>1</v>
      </c>
      <c r="C15" s="4" t="s">
        <v>76</v>
      </c>
      <c r="D15" s="4" t="s">
        <v>77</v>
      </c>
      <c r="E15" s="15" t="s">
        <v>53</v>
      </c>
      <c r="F15" s="15" t="s">
        <v>36</v>
      </c>
      <c r="G15" s="37">
        <v>2</v>
      </c>
      <c r="H15" s="37">
        <v>17</v>
      </c>
      <c r="I15" s="14">
        <v>13842</v>
      </c>
      <c r="J15" s="14">
        <v>19461</v>
      </c>
      <c r="K15" s="22">
        <v>2067</v>
      </c>
      <c r="L15" s="22">
        <v>3463</v>
      </c>
      <c r="M15" s="64">
        <f>(I15/J15*100)-100</f>
        <v>-28.87313087713889</v>
      </c>
      <c r="N15" s="14">
        <f>I15/H15</f>
        <v>814.2352941176471</v>
      </c>
      <c r="O15" s="73">
        <v>17</v>
      </c>
      <c r="P15" s="14">
        <v>24252</v>
      </c>
      <c r="Q15" s="14">
        <v>42390</v>
      </c>
      <c r="R15" s="14">
        <v>3887</v>
      </c>
      <c r="S15" s="14">
        <v>6828</v>
      </c>
      <c r="T15" s="64">
        <f>(P15/Q15*100)-100</f>
        <v>-42.788393489030426</v>
      </c>
      <c r="U15" s="98">
        <v>43254</v>
      </c>
      <c r="V15" s="14">
        <f>P15/O15</f>
        <v>1426.5882352941176</v>
      </c>
      <c r="W15" s="74">
        <f>SUM(U15,P15)</f>
        <v>67506</v>
      </c>
      <c r="X15" s="74">
        <v>6989</v>
      </c>
      <c r="Y15" s="75">
        <f>SUM(X15,R15)</f>
        <v>10876</v>
      </c>
    </row>
    <row r="16" spans="1:25" ht="12.75">
      <c r="A16" s="72">
        <v>3</v>
      </c>
      <c r="B16" s="72">
        <v>2</v>
      </c>
      <c r="C16" s="4" t="s">
        <v>70</v>
      </c>
      <c r="D16" s="4" t="s">
        <v>71</v>
      </c>
      <c r="E16" s="15" t="s">
        <v>63</v>
      </c>
      <c r="F16" s="15" t="s">
        <v>58</v>
      </c>
      <c r="G16" s="37">
        <v>3</v>
      </c>
      <c r="H16" s="37">
        <v>11</v>
      </c>
      <c r="I16" s="94">
        <v>16323</v>
      </c>
      <c r="J16" s="94">
        <v>22023</v>
      </c>
      <c r="K16" s="99">
        <v>2882</v>
      </c>
      <c r="L16" s="99">
        <v>3827</v>
      </c>
      <c r="M16" s="64">
        <f>(I16/J16*100)-100</f>
        <v>-25.88203242065113</v>
      </c>
      <c r="N16" s="14">
        <f>I16/H16</f>
        <v>1483.909090909091</v>
      </c>
      <c r="O16" s="73">
        <v>11</v>
      </c>
      <c r="P16" s="14">
        <v>23960</v>
      </c>
      <c r="Q16" s="14">
        <v>36157</v>
      </c>
      <c r="R16" s="14">
        <v>4577</v>
      </c>
      <c r="S16" s="14">
        <v>6815</v>
      </c>
      <c r="T16" s="64">
        <f>(P16/Q16*100)-100</f>
        <v>-33.733440274359054</v>
      </c>
      <c r="U16" s="74">
        <v>67619</v>
      </c>
      <c r="V16" s="14">
        <f>P16/O16</f>
        <v>2178.181818181818</v>
      </c>
      <c r="W16" s="74">
        <f>SUM(U16,P16)</f>
        <v>91579</v>
      </c>
      <c r="X16" s="74">
        <v>13080</v>
      </c>
      <c r="Y16" s="75">
        <f>SUM(X16,R16)</f>
        <v>17657</v>
      </c>
    </row>
    <row r="17" spans="1:25" ht="12.75">
      <c r="A17" s="72">
        <v>4</v>
      </c>
      <c r="B17" s="72">
        <v>3</v>
      </c>
      <c r="C17" s="4" t="s">
        <v>61</v>
      </c>
      <c r="D17" s="4" t="s">
        <v>62</v>
      </c>
      <c r="E17" s="15" t="s">
        <v>63</v>
      </c>
      <c r="F17" s="15" t="s">
        <v>58</v>
      </c>
      <c r="G17" s="37">
        <v>5</v>
      </c>
      <c r="H17" s="37">
        <v>10</v>
      </c>
      <c r="I17" s="24">
        <v>10198</v>
      </c>
      <c r="J17" s="24">
        <v>14789</v>
      </c>
      <c r="K17" s="97">
        <v>1817</v>
      </c>
      <c r="L17" s="97">
        <v>2617</v>
      </c>
      <c r="M17" s="64">
        <f>(I17/J17*100)-100</f>
        <v>-31.043343025221446</v>
      </c>
      <c r="N17" s="14">
        <f>I17/H17</f>
        <v>1019.8</v>
      </c>
      <c r="O17" s="38">
        <v>10</v>
      </c>
      <c r="P17" s="14">
        <v>17237</v>
      </c>
      <c r="Q17" s="14">
        <v>26299</v>
      </c>
      <c r="R17" s="14">
        <v>3392</v>
      </c>
      <c r="S17" s="14">
        <v>5130</v>
      </c>
      <c r="T17" s="64">
        <f>(P17/Q17*100)-100</f>
        <v>-34.45758393855279</v>
      </c>
      <c r="U17" s="74">
        <v>131665</v>
      </c>
      <c r="V17" s="24">
        <f>P17/O17</f>
        <v>1723.7</v>
      </c>
      <c r="W17" s="74">
        <f>SUM(U17,P17)</f>
        <v>148902</v>
      </c>
      <c r="X17" s="74">
        <v>26384</v>
      </c>
      <c r="Y17" s="75">
        <f>SUM(X17,R17)</f>
        <v>29776</v>
      </c>
    </row>
    <row r="18" spans="1:25" ht="13.5" customHeight="1">
      <c r="A18" s="72">
        <v>5</v>
      </c>
      <c r="B18" s="72">
        <v>5</v>
      </c>
      <c r="C18" s="89" t="s">
        <v>59</v>
      </c>
      <c r="D18" s="89" t="s">
        <v>60</v>
      </c>
      <c r="E18" s="15" t="s">
        <v>47</v>
      </c>
      <c r="F18" s="15" t="s">
        <v>48</v>
      </c>
      <c r="G18" s="37">
        <v>6</v>
      </c>
      <c r="H18" s="37">
        <v>22</v>
      </c>
      <c r="I18" s="14">
        <v>8132</v>
      </c>
      <c r="J18" s="14">
        <v>11426</v>
      </c>
      <c r="K18" s="24">
        <v>1511</v>
      </c>
      <c r="L18" s="24">
        <v>2067</v>
      </c>
      <c r="M18" s="64">
        <f>(I18/J18*100)-100</f>
        <v>-28.82898652196745</v>
      </c>
      <c r="N18" s="14">
        <f>I18/H18</f>
        <v>369.6363636363636</v>
      </c>
      <c r="O18" s="37">
        <v>22</v>
      </c>
      <c r="P18" s="14">
        <v>12263</v>
      </c>
      <c r="Q18" s="14">
        <v>17671</v>
      </c>
      <c r="R18" s="14">
        <v>2388</v>
      </c>
      <c r="S18" s="14">
        <v>3412</v>
      </c>
      <c r="T18" s="64">
        <f>(P18/Q18*100)-100</f>
        <v>-30.603814158791238</v>
      </c>
      <c r="U18" s="98">
        <v>83479</v>
      </c>
      <c r="V18" s="24">
        <f>P18/O18</f>
        <v>557.4090909090909</v>
      </c>
      <c r="W18" s="74">
        <f>SUM(U18,P18)</f>
        <v>95742</v>
      </c>
      <c r="X18" s="74">
        <v>17015</v>
      </c>
      <c r="Y18" s="75">
        <f>SUM(X18,R18)</f>
        <v>19403</v>
      </c>
    </row>
    <row r="19" spans="1:25" ht="12.75">
      <c r="A19" s="72">
        <v>6</v>
      </c>
      <c r="B19" s="72">
        <v>4</v>
      </c>
      <c r="C19" s="4" t="s">
        <v>64</v>
      </c>
      <c r="D19" s="4" t="s">
        <v>65</v>
      </c>
      <c r="E19" s="15" t="s">
        <v>47</v>
      </c>
      <c r="F19" s="15" t="s">
        <v>48</v>
      </c>
      <c r="G19" s="37">
        <v>4</v>
      </c>
      <c r="H19" s="37">
        <v>17</v>
      </c>
      <c r="I19" s="24">
        <v>6700</v>
      </c>
      <c r="J19" s="24">
        <v>11843</v>
      </c>
      <c r="K19" s="96">
        <v>1080</v>
      </c>
      <c r="L19" s="96">
        <v>1865</v>
      </c>
      <c r="M19" s="64">
        <f>(I19/J19*100)-100</f>
        <v>-43.426496664696444</v>
      </c>
      <c r="N19" s="14">
        <f>I19/H19</f>
        <v>394.11764705882354</v>
      </c>
      <c r="O19" s="73">
        <v>17</v>
      </c>
      <c r="P19" s="93">
        <v>11908</v>
      </c>
      <c r="Q19" s="93">
        <v>22396</v>
      </c>
      <c r="R19" s="93">
        <v>2123</v>
      </c>
      <c r="S19" s="93">
        <v>3898</v>
      </c>
      <c r="T19" s="64">
        <f>(P19/Q19*100)-100</f>
        <v>-46.829791034113235</v>
      </c>
      <c r="U19" s="74">
        <v>72588</v>
      </c>
      <c r="V19" s="14">
        <f>P19/O19</f>
        <v>700.4705882352941</v>
      </c>
      <c r="W19" s="74">
        <f>SUM(U19,P19)</f>
        <v>84496</v>
      </c>
      <c r="X19" s="74">
        <v>13203</v>
      </c>
      <c r="Y19" s="75">
        <f>SUM(X19,R19)</f>
        <v>15326</v>
      </c>
    </row>
    <row r="20" spans="1:25" ht="12.75">
      <c r="A20" s="72">
        <v>7</v>
      </c>
      <c r="B20" s="72">
        <v>8</v>
      </c>
      <c r="C20" s="4" t="s">
        <v>51</v>
      </c>
      <c r="D20" s="4" t="s">
        <v>52</v>
      </c>
      <c r="E20" s="15" t="s">
        <v>49</v>
      </c>
      <c r="F20" s="15" t="s">
        <v>42</v>
      </c>
      <c r="G20" s="37">
        <v>10</v>
      </c>
      <c r="H20" s="37">
        <v>22</v>
      </c>
      <c r="I20" s="24">
        <v>4717</v>
      </c>
      <c r="J20" s="24">
        <v>5926</v>
      </c>
      <c r="K20" s="95">
        <v>852</v>
      </c>
      <c r="L20" s="95">
        <v>1004</v>
      </c>
      <c r="M20" s="64">
        <f>(I20/J20*100)-100</f>
        <v>-20.40161997975025</v>
      </c>
      <c r="N20" s="14">
        <f>I20/H20</f>
        <v>214.4090909090909</v>
      </c>
      <c r="O20" s="73">
        <v>22</v>
      </c>
      <c r="P20" s="22">
        <v>7393</v>
      </c>
      <c r="Q20" s="22">
        <v>9285</v>
      </c>
      <c r="R20" s="22">
        <v>1451</v>
      </c>
      <c r="S20" s="22">
        <v>1707</v>
      </c>
      <c r="T20" s="64">
        <f>(P20/Q20*100)-100</f>
        <v>-20.376952073236396</v>
      </c>
      <c r="U20" s="74">
        <v>175134</v>
      </c>
      <c r="V20" s="14">
        <f>P20/O20</f>
        <v>336.04545454545456</v>
      </c>
      <c r="W20" s="74">
        <f>SUM(U20,P20)</f>
        <v>182527</v>
      </c>
      <c r="X20" s="74">
        <v>33537</v>
      </c>
      <c r="Y20" s="75">
        <f>SUM(X20,R20)</f>
        <v>34988</v>
      </c>
    </row>
    <row r="21" spans="1:25" ht="12.75">
      <c r="A21" s="72">
        <v>8</v>
      </c>
      <c r="B21" s="72">
        <v>7</v>
      </c>
      <c r="C21" s="4" t="s">
        <v>78</v>
      </c>
      <c r="D21" s="4" t="s">
        <v>79</v>
      </c>
      <c r="E21" s="15" t="s">
        <v>63</v>
      </c>
      <c r="F21" s="15" t="s">
        <v>58</v>
      </c>
      <c r="G21" s="37">
        <v>2</v>
      </c>
      <c r="H21" s="37">
        <v>9</v>
      </c>
      <c r="I21" s="14">
        <v>3504</v>
      </c>
      <c r="J21" s="14">
        <v>7578</v>
      </c>
      <c r="K21" s="14">
        <v>623</v>
      </c>
      <c r="L21" s="14">
        <v>1344</v>
      </c>
      <c r="M21" s="64">
        <f>(I21/J21*100)-100</f>
        <v>-53.76088677751385</v>
      </c>
      <c r="N21" s="14">
        <f>I21/H21</f>
        <v>389.3333333333333</v>
      </c>
      <c r="O21" s="73">
        <v>9</v>
      </c>
      <c r="P21" s="14">
        <v>5788</v>
      </c>
      <c r="Q21" s="14">
        <v>13428</v>
      </c>
      <c r="R21" s="14">
        <v>1125</v>
      </c>
      <c r="S21" s="14">
        <v>2618</v>
      </c>
      <c r="T21" s="64">
        <f>(P21/Q21*100)-100</f>
        <v>-56.8960381292821</v>
      </c>
      <c r="U21" s="24">
        <v>13428</v>
      </c>
      <c r="V21" s="14">
        <f>P21/O21</f>
        <v>643.1111111111111</v>
      </c>
      <c r="W21" s="74">
        <f>SUM(U21,P21)</f>
        <v>19216</v>
      </c>
      <c r="X21" s="74">
        <v>2618</v>
      </c>
      <c r="Y21" s="75">
        <f>SUM(X21,R21)</f>
        <v>3743</v>
      </c>
    </row>
    <row r="22" spans="1:25" ht="12.75">
      <c r="A22" s="72">
        <v>9</v>
      </c>
      <c r="B22" s="72">
        <v>6</v>
      </c>
      <c r="C22" s="4" t="s">
        <v>66</v>
      </c>
      <c r="D22" s="4" t="s">
        <v>67</v>
      </c>
      <c r="E22" s="15" t="s">
        <v>53</v>
      </c>
      <c r="F22" s="15" t="s">
        <v>36</v>
      </c>
      <c r="G22" s="37">
        <v>4</v>
      </c>
      <c r="H22" s="37">
        <v>9</v>
      </c>
      <c r="I22" s="24">
        <v>3520</v>
      </c>
      <c r="J22" s="24">
        <v>8866</v>
      </c>
      <c r="K22" s="24">
        <v>619</v>
      </c>
      <c r="L22" s="24">
        <v>1551</v>
      </c>
      <c r="M22" s="64">
        <f>(I22/J22*100)-100</f>
        <v>-60.29776674937965</v>
      </c>
      <c r="N22" s="14">
        <f>I22/H22</f>
        <v>391.1111111111111</v>
      </c>
      <c r="O22" s="38">
        <v>9</v>
      </c>
      <c r="P22" s="14">
        <v>5616</v>
      </c>
      <c r="Q22" s="14">
        <v>15347</v>
      </c>
      <c r="R22" s="14">
        <v>1067</v>
      </c>
      <c r="S22" s="14">
        <v>2938</v>
      </c>
      <c r="T22" s="64">
        <f>(P22/Q22*100)-100</f>
        <v>-63.4065289633153</v>
      </c>
      <c r="U22" s="74">
        <v>51570</v>
      </c>
      <c r="V22" s="14">
        <f>P22/O22</f>
        <v>624</v>
      </c>
      <c r="W22" s="74">
        <f>SUM(U22,P22)</f>
        <v>57186</v>
      </c>
      <c r="X22" s="74">
        <v>10107</v>
      </c>
      <c r="Y22" s="75">
        <f>SUM(X22,R22)</f>
        <v>11174</v>
      </c>
    </row>
    <row r="23" spans="1:25" ht="12.75">
      <c r="A23" s="72">
        <v>10</v>
      </c>
      <c r="B23" s="72" t="s">
        <v>54</v>
      </c>
      <c r="C23" s="4" t="s">
        <v>89</v>
      </c>
      <c r="D23" s="4" t="s">
        <v>90</v>
      </c>
      <c r="E23" s="15" t="s">
        <v>50</v>
      </c>
      <c r="F23" s="15" t="s">
        <v>42</v>
      </c>
      <c r="G23" s="37">
        <v>1</v>
      </c>
      <c r="H23" s="37">
        <v>10</v>
      </c>
      <c r="I23" s="24">
        <v>2392</v>
      </c>
      <c r="J23" s="24"/>
      <c r="K23" s="94">
        <v>428</v>
      </c>
      <c r="L23" s="94"/>
      <c r="M23" s="64"/>
      <c r="N23" s="14">
        <f>I23/H23</f>
        <v>239.2</v>
      </c>
      <c r="O23" s="37">
        <v>10</v>
      </c>
      <c r="P23" s="22">
        <v>3745</v>
      </c>
      <c r="Q23" s="22"/>
      <c r="R23" s="22">
        <v>740</v>
      </c>
      <c r="S23" s="22"/>
      <c r="T23" s="64"/>
      <c r="U23" s="74"/>
      <c r="V23" s="14">
        <f>P23/O23</f>
        <v>374.5</v>
      </c>
      <c r="W23" s="74">
        <f>SUM(U23,P23)</f>
        <v>3745</v>
      </c>
      <c r="X23" s="76"/>
      <c r="Y23" s="75">
        <f>SUM(X23,R23)</f>
        <v>740</v>
      </c>
    </row>
    <row r="24" spans="1:25" ht="12.75">
      <c r="A24" s="72">
        <v>11</v>
      </c>
      <c r="B24" s="72">
        <v>10</v>
      </c>
      <c r="C24" s="4" t="s">
        <v>73</v>
      </c>
      <c r="D24" s="4" t="s">
        <v>74</v>
      </c>
      <c r="E24" s="15" t="s">
        <v>46</v>
      </c>
      <c r="F24" s="15" t="s">
        <v>75</v>
      </c>
      <c r="G24" s="37">
        <v>2</v>
      </c>
      <c r="H24" s="37">
        <v>1</v>
      </c>
      <c r="I24" s="94">
        <v>2007</v>
      </c>
      <c r="J24" s="94">
        <v>1611</v>
      </c>
      <c r="K24" s="99">
        <v>452</v>
      </c>
      <c r="L24" s="99">
        <v>343</v>
      </c>
      <c r="M24" s="64">
        <f>(I24/J24*100)-100</f>
        <v>24.58100558659217</v>
      </c>
      <c r="N24" s="14">
        <f>I24/H24</f>
        <v>2007</v>
      </c>
      <c r="O24" s="73">
        <v>1</v>
      </c>
      <c r="P24" s="22">
        <v>3567</v>
      </c>
      <c r="Q24" s="22">
        <v>2864</v>
      </c>
      <c r="R24" s="22">
        <v>808</v>
      </c>
      <c r="S24" s="22">
        <v>635</v>
      </c>
      <c r="T24" s="64">
        <f>(P24/Q24*100)-100</f>
        <v>24.546089385474872</v>
      </c>
      <c r="U24" s="74">
        <v>6516</v>
      </c>
      <c r="V24" s="14">
        <f>P24/O24</f>
        <v>3567</v>
      </c>
      <c r="W24" s="74">
        <f>SUM(U24,P24)</f>
        <v>10083</v>
      </c>
      <c r="X24" s="76">
        <v>1337</v>
      </c>
      <c r="Y24" s="75">
        <f>SUM(X24,R24)</f>
        <v>2145</v>
      </c>
    </row>
    <row r="25" spans="1:25" ht="12.75" customHeight="1">
      <c r="A25" s="72">
        <v>12</v>
      </c>
      <c r="B25" s="72" t="s">
        <v>54</v>
      </c>
      <c r="C25" s="4" t="s">
        <v>84</v>
      </c>
      <c r="D25" s="4" t="s">
        <v>84</v>
      </c>
      <c r="E25" s="15" t="s">
        <v>46</v>
      </c>
      <c r="F25" s="15" t="s">
        <v>55</v>
      </c>
      <c r="G25" s="37">
        <v>1</v>
      </c>
      <c r="H25" s="37">
        <v>9</v>
      </c>
      <c r="I25" s="24">
        <v>1539</v>
      </c>
      <c r="J25" s="24"/>
      <c r="K25" s="94">
        <v>267</v>
      </c>
      <c r="L25" s="94"/>
      <c r="M25" s="64"/>
      <c r="N25" s="14">
        <f>I25/H25</f>
        <v>171</v>
      </c>
      <c r="O25" s="37">
        <v>9</v>
      </c>
      <c r="P25" s="22">
        <v>2253</v>
      </c>
      <c r="Q25" s="22"/>
      <c r="R25" s="94">
        <v>423</v>
      </c>
      <c r="S25" s="94"/>
      <c r="T25" s="64"/>
      <c r="U25" s="76"/>
      <c r="V25" s="14">
        <f>P25/O25</f>
        <v>250.33333333333334</v>
      </c>
      <c r="W25" s="74">
        <f>SUM(U25,P25)</f>
        <v>2253</v>
      </c>
      <c r="X25" s="74"/>
      <c r="Y25" s="75">
        <f>SUM(X25,R25)</f>
        <v>423</v>
      </c>
    </row>
    <row r="26" spans="1:25" ht="12.75" customHeight="1">
      <c r="A26" s="72">
        <v>13</v>
      </c>
      <c r="B26" s="72">
        <v>9</v>
      </c>
      <c r="C26" s="4" t="s">
        <v>68</v>
      </c>
      <c r="D26" s="4" t="s">
        <v>69</v>
      </c>
      <c r="E26" s="15" t="s">
        <v>46</v>
      </c>
      <c r="F26" s="15" t="s">
        <v>36</v>
      </c>
      <c r="G26" s="37">
        <v>3</v>
      </c>
      <c r="H26" s="37">
        <v>10</v>
      </c>
      <c r="I26" s="14">
        <v>1301</v>
      </c>
      <c r="J26" s="14">
        <v>2876</v>
      </c>
      <c r="K26" s="14">
        <v>233</v>
      </c>
      <c r="L26" s="14">
        <v>530</v>
      </c>
      <c r="M26" s="64">
        <f>(I26/J26*100)-100</f>
        <v>-54.76356050069541</v>
      </c>
      <c r="N26" s="14">
        <f>I26/H26</f>
        <v>130.1</v>
      </c>
      <c r="O26" s="38">
        <v>10</v>
      </c>
      <c r="P26" s="14">
        <v>2106</v>
      </c>
      <c r="Q26" s="14">
        <v>4625</v>
      </c>
      <c r="R26" s="14">
        <v>398</v>
      </c>
      <c r="S26" s="14">
        <v>884</v>
      </c>
      <c r="T26" s="64">
        <f>(P26/Q26*100)-100</f>
        <v>-54.464864864864865</v>
      </c>
      <c r="U26" s="76">
        <v>9493</v>
      </c>
      <c r="V26" s="14">
        <f>P26/O26</f>
        <v>210.6</v>
      </c>
      <c r="W26" s="74">
        <f>SUM(U26,P26)</f>
        <v>11599</v>
      </c>
      <c r="X26" s="74">
        <v>1884</v>
      </c>
      <c r="Y26" s="75">
        <f>SUM(X26,R26)</f>
        <v>2282</v>
      </c>
    </row>
    <row r="27" spans="1:25" ht="12.75">
      <c r="A27" s="72">
        <v>14</v>
      </c>
      <c r="B27" s="72" t="s">
        <v>54</v>
      </c>
      <c r="C27" s="4" t="s">
        <v>87</v>
      </c>
      <c r="D27" s="4" t="s">
        <v>88</v>
      </c>
      <c r="E27" s="15" t="s">
        <v>46</v>
      </c>
      <c r="F27" s="15" t="s">
        <v>75</v>
      </c>
      <c r="G27" s="37">
        <v>1</v>
      </c>
      <c r="H27" s="37">
        <v>1</v>
      </c>
      <c r="I27" s="24">
        <v>932</v>
      </c>
      <c r="J27" s="24"/>
      <c r="K27" s="14">
        <v>196</v>
      </c>
      <c r="L27" s="14"/>
      <c r="M27" s="64"/>
      <c r="N27" s="14">
        <f>I27/H27</f>
        <v>932</v>
      </c>
      <c r="O27" s="73">
        <v>1</v>
      </c>
      <c r="P27" s="14">
        <v>1985</v>
      </c>
      <c r="Q27" s="14"/>
      <c r="R27" s="14">
        <v>600</v>
      </c>
      <c r="S27" s="14"/>
      <c r="T27" s="64"/>
      <c r="U27" s="74">
        <v>913</v>
      </c>
      <c r="V27" s="14">
        <f>P27/O27</f>
        <v>1985</v>
      </c>
      <c r="W27" s="74">
        <f>SUM(U27,P27)</f>
        <v>2898</v>
      </c>
      <c r="X27" s="76">
        <v>183</v>
      </c>
      <c r="Y27" s="75">
        <f>SUM(X27,R27)</f>
        <v>783</v>
      </c>
    </row>
    <row r="28" spans="1:25" ht="12.75">
      <c r="A28" s="72">
        <v>15</v>
      </c>
      <c r="B28" s="72">
        <v>12</v>
      </c>
      <c r="C28" s="4" t="s">
        <v>56</v>
      </c>
      <c r="D28" s="4" t="s">
        <v>57</v>
      </c>
      <c r="E28" s="15" t="s">
        <v>50</v>
      </c>
      <c r="F28" s="15" t="s">
        <v>42</v>
      </c>
      <c r="G28" s="37">
        <v>8</v>
      </c>
      <c r="H28" s="37">
        <v>9</v>
      </c>
      <c r="I28" s="24">
        <v>806</v>
      </c>
      <c r="J28" s="24">
        <v>1403</v>
      </c>
      <c r="K28" s="14">
        <v>147</v>
      </c>
      <c r="L28" s="14">
        <v>249</v>
      </c>
      <c r="M28" s="64">
        <f>(I28/J28*100)-100</f>
        <v>-42.55167498218104</v>
      </c>
      <c r="N28" s="14">
        <f>I28/H28</f>
        <v>89.55555555555556</v>
      </c>
      <c r="O28" s="73">
        <v>9</v>
      </c>
      <c r="P28" s="14">
        <v>1554</v>
      </c>
      <c r="Q28" s="14">
        <v>2072</v>
      </c>
      <c r="R28" s="14">
        <v>323</v>
      </c>
      <c r="S28" s="14">
        <v>411</v>
      </c>
      <c r="T28" s="64">
        <f>(P28/Q28*100)-100</f>
        <v>-25</v>
      </c>
      <c r="U28" s="74">
        <v>46085</v>
      </c>
      <c r="V28" s="14">
        <f>P28/O28</f>
        <v>172.66666666666666</v>
      </c>
      <c r="W28" s="74">
        <f>SUM(U28,P28)</f>
        <v>47639</v>
      </c>
      <c r="X28" s="74">
        <v>9354</v>
      </c>
      <c r="Y28" s="75">
        <f>SUM(X28,R28)</f>
        <v>9677</v>
      </c>
    </row>
    <row r="29" spans="1:25" ht="12.75">
      <c r="A29" s="72">
        <v>16</v>
      </c>
      <c r="B29" s="72">
        <v>11</v>
      </c>
      <c r="C29" s="4" t="s">
        <v>72</v>
      </c>
      <c r="D29" s="4" t="s">
        <v>72</v>
      </c>
      <c r="E29" s="15" t="s">
        <v>46</v>
      </c>
      <c r="F29" s="15" t="s">
        <v>55</v>
      </c>
      <c r="G29" s="37">
        <v>2</v>
      </c>
      <c r="H29" s="37">
        <v>4</v>
      </c>
      <c r="I29" s="24">
        <v>334</v>
      </c>
      <c r="J29" s="24">
        <v>1194</v>
      </c>
      <c r="K29" s="24">
        <v>63</v>
      </c>
      <c r="L29" s="24">
        <v>223</v>
      </c>
      <c r="M29" s="64">
        <f>(I29/J29*100)-100</f>
        <v>-72.02680067001675</v>
      </c>
      <c r="N29" s="14">
        <f>I29/H29</f>
        <v>83.5</v>
      </c>
      <c r="O29" s="37">
        <v>4</v>
      </c>
      <c r="P29" s="14">
        <v>603</v>
      </c>
      <c r="Q29" s="14">
        <v>2285</v>
      </c>
      <c r="R29" s="14">
        <v>123</v>
      </c>
      <c r="S29" s="14">
        <v>447</v>
      </c>
      <c r="T29" s="64">
        <f>(P29/Q29*100)-100</f>
        <v>-73.61050328227572</v>
      </c>
      <c r="U29" s="90">
        <v>2285</v>
      </c>
      <c r="V29" s="14">
        <f>P29/O29</f>
        <v>150.75</v>
      </c>
      <c r="W29" s="74">
        <f>SUM(U29,P29)</f>
        <v>2888</v>
      </c>
      <c r="X29" s="74">
        <v>447</v>
      </c>
      <c r="Y29" s="75">
        <f>SUM(X29,R29)</f>
        <v>570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96"/>
      <c r="L30" s="96"/>
      <c r="M30" s="64"/>
      <c r="N30" s="14"/>
      <c r="O30" s="38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100"/>
      <c r="D31" s="89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171</v>
      </c>
      <c r="I34" s="31">
        <f>SUM(I14:I33)</f>
        <v>110238</v>
      </c>
      <c r="J34" s="31">
        <v>37447</v>
      </c>
      <c r="K34" s="31">
        <f>SUM(K14:K33)</f>
        <v>19199</v>
      </c>
      <c r="L34" s="31">
        <v>6593</v>
      </c>
      <c r="M34" s="68">
        <f>(I34/J34*100)-100</f>
        <v>194.38406280876973</v>
      </c>
      <c r="N34" s="32">
        <f>I34/H34</f>
        <v>644.6666666666666</v>
      </c>
      <c r="O34" s="34">
        <f>SUM(O14:O33)</f>
        <v>171</v>
      </c>
      <c r="P34" s="31">
        <f>SUM(P14:P33)</f>
        <v>181063</v>
      </c>
      <c r="Q34" s="31">
        <v>95409</v>
      </c>
      <c r="R34" s="31">
        <f>SUM(R14:R33)</f>
        <v>34571</v>
      </c>
      <c r="S34" s="31">
        <v>19589</v>
      </c>
      <c r="T34" s="68">
        <f>(P34/Q34*100)-100</f>
        <v>89.77559768994539</v>
      </c>
      <c r="U34" s="31">
        <f>SUM(U14:U33)</f>
        <v>708110</v>
      </c>
      <c r="V34" s="86">
        <f>P34/O34</f>
        <v>1058.8479532163742</v>
      </c>
      <c r="W34" s="88">
        <f>SUM(U34,P34)</f>
        <v>889173</v>
      </c>
      <c r="X34" s="87">
        <f>SUM(X14:X33)</f>
        <v>136896</v>
      </c>
      <c r="Y34" s="35">
        <f>SUM(Y14:Y33)</f>
        <v>171467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Aug</v>
      </c>
      <c r="L4" s="20"/>
      <c r="M4" s="62" t="str">
        <f>'WEEKLY COMPETITIVE REPORT'!M4</f>
        <v>24 -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0.746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21 - Aug</v>
      </c>
      <c r="L5" s="7"/>
      <c r="M5" s="63" t="str">
        <f>'WEEKLY COMPETITIVE REPORT'!M5</f>
        <v>27 -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41879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LUCY</v>
      </c>
      <c r="D14" s="4" t="str">
        <f>'WEEKLY COMPETITIVE REPORT'!D14</f>
        <v>LUCY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10</v>
      </c>
      <c r="I14" s="14">
        <f>'WEEKLY COMPETITIVE REPORT'!I14/Y4</f>
        <v>45564.34316353888</v>
      </c>
      <c r="J14" s="14">
        <f>'WEEKLY COMPETITIVE REPORT'!J14/Y4</f>
        <v>0</v>
      </c>
      <c r="K14" s="22">
        <f>'WEEKLY COMPETITIVE REPORT'!K14</f>
        <v>5962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4556.434316353888</v>
      </c>
      <c r="O14" s="37">
        <f>'WEEKLY COMPETITIVE REPORT'!O14</f>
        <v>10</v>
      </c>
      <c r="P14" s="14">
        <f>'WEEKLY COMPETITIVE REPORT'!P14/Y4</f>
        <v>76183.64611260053</v>
      </c>
      <c r="Q14" s="14">
        <f>'WEEKLY COMPETITIVE REPORT'!Q14/Y4</f>
        <v>0</v>
      </c>
      <c r="R14" s="22">
        <f>'WEEKLY COMPETITIVE REPORT'!R14</f>
        <v>11146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5470.5093833780165</v>
      </c>
      <c r="V14" s="14">
        <f aca="true" t="shared" si="1" ref="V14:V20">P14/O14</f>
        <v>7618.364611260053</v>
      </c>
      <c r="W14" s="25">
        <f aca="true" t="shared" si="2" ref="W14:W20">P14+U14</f>
        <v>81654.15549597854</v>
      </c>
      <c r="X14" s="22">
        <f>'WEEKLY COMPETITIVE REPORT'!X14</f>
        <v>758</v>
      </c>
      <c r="Y14" s="56">
        <f>'WEEKLY COMPETITIVE REPORT'!Y14</f>
        <v>11904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TEENAGE MUTANT NINJA TURTLES</v>
      </c>
      <c r="D15" s="4" t="str">
        <f>'WEEKLY COMPETITIVE REPORT'!D15</f>
        <v>NINJA ŽELVE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17</v>
      </c>
      <c r="I15" s="14">
        <f>'WEEKLY COMPETITIVE REPORT'!I15/Y4</f>
        <v>18554.959785522788</v>
      </c>
      <c r="J15" s="14">
        <f>'WEEKLY COMPETITIVE REPORT'!J15/Y4</f>
        <v>26087.131367292226</v>
      </c>
      <c r="K15" s="22">
        <f>'WEEKLY COMPETITIVE REPORT'!K15</f>
        <v>2067</v>
      </c>
      <c r="L15" s="22">
        <f>'WEEKLY COMPETITIVE REPORT'!L15</f>
        <v>3463</v>
      </c>
      <c r="M15" s="64">
        <f>'WEEKLY COMPETITIVE REPORT'!M15</f>
        <v>-28.87313087713889</v>
      </c>
      <c r="N15" s="14">
        <f t="shared" si="0"/>
        <v>1091.4682226778111</v>
      </c>
      <c r="O15" s="37">
        <f>'WEEKLY COMPETITIVE REPORT'!O15</f>
        <v>17</v>
      </c>
      <c r="P15" s="14">
        <f>'WEEKLY COMPETITIVE REPORT'!P15/Y4</f>
        <v>32509.383378016086</v>
      </c>
      <c r="Q15" s="14">
        <f>'WEEKLY COMPETITIVE REPORT'!Q15/Y4</f>
        <v>56823.056300268094</v>
      </c>
      <c r="R15" s="22">
        <f>'WEEKLY COMPETITIVE REPORT'!R15</f>
        <v>3887</v>
      </c>
      <c r="S15" s="22">
        <f>'WEEKLY COMPETITIVE REPORT'!S15</f>
        <v>6828</v>
      </c>
      <c r="T15" s="64">
        <f>'WEEKLY COMPETITIVE REPORT'!T15</f>
        <v>-42.788393489030426</v>
      </c>
      <c r="U15" s="14">
        <f>'WEEKLY COMPETITIVE REPORT'!U15/Y4</f>
        <v>57981.23324396783</v>
      </c>
      <c r="V15" s="14">
        <f t="shared" si="1"/>
        <v>1912.3166692950638</v>
      </c>
      <c r="W15" s="25">
        <f t="shared" si="2"/>
        <v>90490.6166219839</v>
      </c>
      <c r="X15" s="22">
        <f>'WEEKLY COMPETITIVE REPORT'!X15</f>
        <v>6989</v>
      </c>
      <c r="Y15" s="56">
        <f>'WEEKLY COMPETITIVE REPORT'!Y15</f>
        <v>10876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SEX TAPE</v>
      </c>
      <c r="D16" s="4" t="str">
        <f>'WEEKLY COMPETITIVE REPORT'!D16</f>
        <v>VROČI POSNETKI</v>
      </c>
      <c r="E16" s="4" t="str">
        <f>'WEEKLY COMPETITIVE REPORT'!E16</f>
        <v>SONY</v>
      </c>
      <c r="F16" s="4" t="str">
        <f>'WEEKLY COMPETITIVE REPORT'!F16</f>
        <v>CF</v>
      </c>
      <c r="G16" s="37">
        <f>'WEEKLY COMPETITIVE REPORT'!G16</f>
        <v>3</v>
      </c>
      <c r="H16" s="37">
        <f>'WEEKLY COMPETITIVE REPORT'!H16</f>
        <v>11</v>
      </c>
      <c r="I16" s="14">
        <f>'WEEKLY COMPETITIVE REPORT'!I16/Y4</f>
        <v>21880.69705093834</v>
      </c>
      <c r="J16" s="14">
        <f>'WEEKLY COMPETITIVE REPORT'!J16/Y4</f>
        <v>29521.447721179626</v>
      </c>
      <c r="K16" s="22">
        <f>'WEEKLY COMPETITIVE REPORT'!K16</f>
        <v>2882</v>
      </c>
      <c r="L16" s="22">
        <f>'WEEKLY COMPETITIVE REPORT'!L16</f>
        <v>3827</v>
      </c>
      <c r="M16" s="64">
        <f>'WEEKLY COMPETITIVE REPORT'!M16</f>
        <v>-25.88203242065113</v>
      </c>
      <c r="N16" s="14">
        <f t="shared" si="0"/>
        <v>1989.1542773580309</v>
      </c>
      <c r="O16" s="37">
        <f>'WEEKLY COMPETITIVE REPORT'!O16</f>
        <v>11</v>
      </c>
      <c r="P16" s="14">
        <f>'WEEKLY COMPETITIVE REPORT'!P16/Y4</f>
        <v>32117.962466487937</v>
      </c>
      <c r="Q16" s="14">
        <f>'WEEKLY COMPETITIVE REPORT'!Q16/Y4</f>
        <v>48467.828418230565</v>
      </c>
      <c r="R16" s="22">
        <f>'WEEKLY COMPETITIVE REPORT'!R16</f>
        <v>4577</v>
      </c>
      <c r="S16" s="22">
        <f>'WEEKLY COMPETITIVE REPORT'!S16</f>
        <v>6815</v>
      </c>
      <c r="T16" s="64">
        <f>'WEEKLY COMPETITIVE REPORT'!T16</f>
        <v>-33.733440274359054</v>
      </c>
      <c r="U16" s="14">
        <f>'WEEKLY COMPETITIVE REPORT'!U16/Y4</f>
        <v>90642.09115281502</v>
      </c>
      <c r="V16" s="14">
        <f t="shared" si="1"/>
        <v>2919.8147696807214</v>
      </c>
      <c r="W16" s="25">
        <f t="shared" si="2"/>
        <v>122760.05361930295</v>
      </c>
      <c r="X16" s="22">
        <f>'WEEKLY COMPETITIVE REPORT'!X16</f>
        <v>13080</v>
      </c>
      <c r="Y16" s="56">
        <f>'WEEKLY COMPETITIVE REPORT'!Y16</f>
        <v>17657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22 JUMP STREET</v>
      </c>
      <c r="D17" s="4" t="str">
        <f>'WEEKLY COMPETITIVE REPORT'!D17</f>
        <v>22 JUMP STREET: MLADENIČA NA FAKSU</v>
      </c>
      <c r="E17" s="4" t="str">
        <f>'WEEKLY COMPETITIVE REPORT'!E17</f>
        <v>SONY</v>
      </c>
      <c r="F17" s="4" t="str">
        <f>'WEEKLY COMPETITIVE REPORT'!F17</f>
        <v>CF</v>
      </c>
      <c r="G17" s="37">
        <f>'WEEKLY COMPETITIVE REPORT'!G17</f>
        <v>5</v>
      </c>
      <c r="H17" s="37">
        <f>'WEEKLY COMPETITIVE REPORT'!H17</f>
        <v>10</v>
      </c>
      <c r="I17" s="14">
        <f>'WEEKLY COMPETITIVE REPORT'!I17/Y4</f>
        <v>13670.241286863271</v>
      </c>
      <c r="J17" s="14">
        <f>'WEEKLY COMPETITIVE REPORT'!J17/Y4</f>
        <v>19824.396782841824</v>
      </c>
      <c r="K17" s="22">
        <f>'WEEKLY COMPETITIVE REPORT'!K17</f>
        <v>1817</v>
      </c>
      <c r="L17" s="22">
        <f>'WEEKLY COMPETITIVE REPORT'!L17</f>
        <v>2617</v>
      </c>
      <c r="M17" s="64">
        <f>'WEEKLY COMPETITIVE REPORT'!M17</f>
        <v>-31.043343025221446</v>
      </c>
      <c r="N17" s="14">
        <f t="shared" si="0"/>
        <v>1367.024128686327</v>
      </c>
      <c r="O17" s="37">
        <f>'WEEKLY COMPETITIVE REPORT'!O17</f>
        <v>10</v>
      </c>
      <c r="P17" s="14">
        <f>'WEEKLY COMPETITIVE REPORT'!P17/Y4</f>
        <v>23105.898123324398</v>
      </c>
      <c r="Q17" s="14">
        <f>'WEEKLY COMPETITIVE REPORT'!Q17/Y4</f>
        <v>35253.351206434316</v>
      </c>
      <c r="R17" s="22">
        <f>'WEEKLY COMPETITIVE REPORT'!R17</f>
        <v>3392</v>
      </c>
      <c r="S17" s="22">
        <f>'WEEKLY COMPETITIVE REPORT'!S17</f>
        <v>5130</v>
      </c>
      <c r="T17" s="64">
        <f>'WEEKLY COMPETITIVE REPORT'!T17</f>
        <v>-34.45758393855279</v>
      </c>
      <c r="U17" s="14">
        <f>'WEEKLY COMPETITIVE REPORT'!U17/Y4</f>
        <v>176494.6380697051</v>
      </c>
      <c r="V17" s="14">
        <f t="shared" si="1"/>
        <v>2310.5898123324396</v>
      </c>
      <c r="W17" s="25">
        <f t="shared" si="2"/>
        <v>199600.5361930295</v>
      </c>
      <c r="X17" s="22">
        <f>'WEEKLY COMPETITIVE REPORT'!X17</f>
        <v>26384</v>
      </c>
      <c r="Y17" s="56">
        <f>'WEEKLY COMPETITIVE REPORT'!Y17</f>
        <v>29776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PLANES 2: FIRE &amp; RESCUE</v>
      </c>
      <c r="D18" s="4" t="str">
        <f>'WEEKLY COMPETITIVE REPORT'!D18</f>
        <v>AVIONI 2: V AKCIJI</v>
      </c>
      <c r="E18" s="4" t="str">
        <f>'WEEKLY COMPETITIVE REPORT'!E18</f>
        <v>BVI</v>
      </c>
      <c r="F18" s="4" t="str">
        <f>'WEEKLY COMPETITIVE REPORT'!F18</f>
        <v>CENEX</v>
      </c>
      <c r="G18" s="37">
        <f>'WEEKLY COMPETITIVE REPORT'!G18</f>
        <v>6</v>
      </c>
      <c r="H18" s="37">
        <f>'WEEKLY COMPETITIVE REPORT'!H18</f>
        <v>22</v>
      </c>
      <c r="I18" s="14">
        <f>'WEEKLY COMPETITIVE REPORT'!I18/Y4</f>
        <v>10900.804289544236</v>
      </c>
      <c r="J18" s="14">
        <f>'WEEKLY COMPETITIVE REPORT'!J18/Y4</f>
        <v>15316.353887399464</v>
      </c>
      <c r="K18" s="22">
        <f>'WEEKLY COMPETITIVE REPORT'!K18</f>
        <v>1511</v>
      </c>
      <c r="L18" s="22">
        <f>'WEEKLY COMPETITIVE REPORT'!L18</f>
        <v>2067</v>
      </c>
      <c r="M18" s="64">
        <f>'WEEKLY COMPETITIVE REPORT'!M18</f>
        <v>-28.82898652196745</v>
      </c>
      <c r="N18" s="14">
        <f t="shared" si="0"/>
        <v>495.49110407019253</v>
      </c>
      <c r="O18" s="37">
        <f>'WEEKLY COMPETITIVE REPORT'!O18</f>
        <v>22</v>
      </c>
      <c r="P18" s="14">
        <f>'WEEKLY COMPETITIVE REPORT'!P18/Y4</f>
        <v>16438.33780160858</v>
      </c>
      <c r="Q18" s="14">
        <f>'WEEKLY COMPETITIVE REPORT'!Q18/Y4</f>
        <v>23687.667560321715</v>
      </c>
      <c r="R18" s="22">
        <f>'WEEKLY COMPETITIVE REPORT'!R18</f>
        <v>2388</v>
      </c>
      <c r="S18" s="22">
        <f>'WEEKLY COMPETITIVE REPORT'!S18</f>
        <v>3412</v>
      </c>
      <c r="T18" s="64">
        <f>'WEEKLY COMPETITIVE REPORT'!T18</f>
        <v>-30.603814158791238</v>
      </c>
      <c r="U18" s="14">
        <f>'WEEKLY COMPETITIVE REPORT'!U18/Y4</f>
        <v>111902.14477211796</v>
      </c>
      <c r="V18" s="14">
        <f t="shared" si="1"/>
        <v>747.19717280039</v>
      </c>
      <c r="W18" s="25">
        <f t="shared" si="2"/>
        <v>128340.48257372653</v>
      </c>
      <c r="X18" s="22">
        <f>'WEEKLY COMPETITIVE REPORT'!X18</f>
        <v>17015</v>
      </c>
      <c r="Y18" s="56">
        <f>'WEEKLY COMPETITIVE REPORT'!Y18</f>
        <v>19403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GUARDIANS OF THE GALAXY</v>
      </c>
      <c r="D19" s="4" t="str">
        <f>'WEEKLY COMPETITIVE REPORT'!D19</f>
        <v>VARUHI GALAKSIJE</v>
      </c>
      <c r="E19" s="4" t="str">
        <f>'WEEKLY COMPETITIVE REPORT'!E19</f>
        <v>BVI</v>
      </c>
      <c r="F19" s="4" t="str">
        <f>'WEEKLY COMPETITIVE REPORT'!F19</f>
        <v>CENEX</v>
      </c>
      <c r="G19" s="37">
        <f>'WEEKLY COMPETITIVE REPORT'!G19</f>
        <v>4</v>
      </c>
      <c r="H19" s="37">
        <f>'WEEKLY COMPETITIVE REPORT'!H19</f>
        <v>17</v>
      </c>
      <c r="I19" s="14">
        <f>'WEEKLY COMPETITIVE REPORT'!I19/Y4</f>
        <v>8981.233243967828</v>
      </c>
      <c r="J19" s="14">
        <f>'WEEKLY COMPETITIVE REPORT'!J19/Y4</f>
        <v>15875.33512064343</v>
      </c>
      <c r="K19" s="22">
        <f>'WEEKLY COMPETITIVE REPORT'!K19</f>
        <v>1080</v>
      </c>
      <c r="L19" s="22">
        <f>'WEEKLY COMPETITIVE REPORT'!L19</f>
        <v>1865</v>
      </c>
      <c r="M19" s="64">
        <f>'WEEKLY COMPETITIVE REPORT'!M19</f>
        <v>-43.426496664696444</v>
      </c>
      <c r="N19" s="14">
        <f t="shared" si="0"/>
        <v>528.3078378804605</v>
      </c>
      <c r="O19" s="37">
        <f>'WEEKLY COMPETITIVE REPORT'!O19</f>
        <v>17</v>
      </c>
      <c r="P19" s="14">
        <f>'WEEKLY COMPETITIVE REPORT'!P19/Y4</f>
        <v>15962.466487935657</v>
      </c>
      <c r="Q19" s="14">
        <f>'WEEKLY COMPETITIVE REPORT'!Q19/Y4</f>
        <v>30021.447721179626</v>
      </c>
      <c r="R19" s="22">
        <f>'WEEKLY COMPETITIVE REPORT'!R19</f>
        <v>2123</v>
      </c>
      <c r="S19" s="22">
        <f>'WEEKLY COMPETITIVE REPORT'!S19</f>
        <v>3898</v>
      </c>
      <c r="T19" s="64">
        <f>'WEEKLY COMPETITIVE REPORT'!T19</f>
        <v>-46.829791034113235</v>
      </c>
      <c r="U19" s="14">
        <f>'WEEKLY COMPETITIVE REPORT'!U19/Y4</f>
        <v>97302.9490616622</v>
      </c>
      <c r="V19" s="14">
        <f t="shared" si="1"/>
        <v>938.9686169373916</v>
      </c>
      <c r="W19" s="25">
        <f t="shared" si="2"/>
        <v>113265.41554959786</v>
      </c>
      <c r="X19" s="22">
        <f>'WEEKLY COMPETITIVE REPORT'!X19</f>
        <v>13203</v>
      </c>
      <c r="Y19" s="56">
        <f>'WEEKLY COMPETITIVE REPORT'!Y19</f>
        <v>15326</v>
      </c>
    </row>
    <row r="20" spans="1:25" ht="12.75">
      <c r="A20" s="51">
        <v>7</v>
      </c>
      <c r="B20" s="4">
        <f>'WEEKLY COMPETITIVE REPORT'!B20</f>
        <v>8</v>
      </c>
      <c r="C20" s="4" t="str">
        <f>'WEEKLY COMPETITIVE REPORT'!C20</f>
        <v>HOW TO TRAIN YOUR DRAGON 2</v>
      </c>
      <c r="D20" s="4" t="str">
        <f>'WEEKLY COMPETITIVE REPORT'!D20</f>
        <v>KAKO IZURITI SVOJEGA ZMAJA 2</v>
      </c>
      <c r="E20" s="4" t="str">
        <f>'WEEKLY COMPETITIVE REPORT'!E20</f>
        <v>FOX</v>
      </c>
      <c r="F20" s="4" t="str">
        <f>'WEEKLY COMPETITIVE REPORT'!F20</f>
        <v>Blitz</v>
      </c>
      <c r="G20" s="37">
        <f>'WEEKLY COMPETITIVE REPORT'!G20</f>
        <v>10</v>
      </c>
      <c r="H20" s="37">
        <f>'WEEKLY COMPETITIVE REPORT'!H20</f>
        <v>22</v>
      </c>
      <c r="I20" s="14">
        <f>'WEEKLY COMPETITIVE REPORT'!I20/Y4</f>
        <v>6323.0563002680965</v>
      </c>
      <c r="J20" s="14">
        <f>'WEEKLY COMPETITIVE REPORT'!J20/Y4</f>
        <v>7943.699731903485</v>
      </c>
      <c r="K20" s="22">
        <f>'WEEKLY COMPETITIVE REPORT'!K20</f>
        <v>852</v>
      </c>
      <c r="L20" s="22">
        <f>'WEEKLY COMPETITIVE REPORT'!L20</f>
        <v>1004</v>
      </c>
      <c r="M20" s="64">
        <f>'WEEKLY COMPETITIVE REPORT'!M20</f>
        <v>-20.40161997975025</v>
      </c>
      <c r="N20" s="14">
        <f t="shared" si="0"/>
        <v>287.4116500121862</v>
      </c>
      <c r="O20" s="37">
        <f>'WEEKLY COMPETITIVE REPORT'!O20</f>
        <v>22</v>
      </c>
      <c r="P20" s="14">
        <f>'WEEKLY COMPETITIVE REPORT'!P20/Y4</f>
        <v>9910.187667560322</v>
      </c>
      <c r="Q20" s="14">
        <f>'WEEKLY COMPETITIVE REPORT'!Q20/Y4</f>
        <v>12446.380697050938</v>
      </c>
      <c r="R20" s="22">
        <f>'WEEKLY COMPETITIVE REPORT'!R20</f>
        <v>1451</v>
      </c>
      <c r="S20" s="22">
        <f>'WEEKLY COMPETITIVE REPORT'!S20</f>
        <v>1707</v>
      </c>
      <c r="T20" s="64">
        <f>'WEEKLY COMPETITIVE REPORT'!T20</f>
        <v>-20.376952073236396</v>
      </c>
      <c r="U20" s="14">
        <f>'WEEKLY COMPETITIVE REPORT'!U20/Y4</f>
        <v>234764.07506702413</v>
      </c>
      <c r="V20" s="14">
        <f t="shared" si="1"/>
        <v>450.4630757981964</v>
      </c>
      <c r="W20" s="25">
        <f t="shared" si="2"/>
        <v>244674.26273458445</v>
      </c>
      <c r="X20" s="22">
        <f>'WEEKLY COMPETITIVE REPORT'!X20</f>
        <v>33537</v>
      </c>
      <c r="Y20" s="56">
        <f>'WEEKLY COMPETITIVE REPORT'!Y20</f>
        <v>34988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DELIVER US FROM EVIL</v>
      </c>
      <c r="D21" s="4" t="str">
        <f>'WEEKLY COMPETITIVE REPORT'!D21</f>
        <v>REŠI NAS HUDEGA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2</v>
      </c>
      <c r="H21" s="37">
        <f>'WEEKLY COMPETITIVE REPORT'!H21</f>
        <v>9</v>
      </c>
      <c r="I21" s="14">
        <f>'WEEKLY COMPETITIVE REPORT'!I21/Y4</f>
        <v>4697.050938337801</v>
      </c>
      <c r="J21" s="14">
        <f>'WEEKLY COMPETITIVE REPORT'!J21/Y4</f>
        <v>10158.176943699731</v>
      </c>
      <c r="K21" s="22">
        <f>'WEEKLY COMPETITIVE REPORT'!K21</f>
        <v>623</v>
      </c>
      <c r="L21" s="22">
        <f>'WEEKLY COMPETITIVE REPORT'!L21</f>
        <v>1344</v>
      </c>
      <c r="M21" s="64">
        <f>'WEEKLY COMPETITIVE REPORT'!M21</f>
        <v>-53.76088677751385</v>
      </c>
      <c r="N21" s="14">
        <f aca="true" t="shared" si="3" ref="N21:N33">I21/H21</f>
        <v>521.8945487042001</v>
      </c>
      <c r="O21" s="37">
        <f>'WEEKLY COMPETITIVE REPORT'!O21</f>
        <v>9</v>
      </c>
      <c r="P21" s="14">
        <f>'WEEKLY COMPETITIVE REPORT'!P21/Y4</f>
        <v>7758.713136729222</v>
      </c>
      <c r="Q21" s="14">
        <f>'WEEKLY COMPETITIVE REPORT'!Q21/Y4</f>
        <v>18000</v>
      </c>
      <c r="R21" s="22">
        <f>'WEEKLY COMPETITIVE REPORT'!R21</f>
        <v>1125</v>
      </c>
      <c r="S21" s="22">
        <f>'WEEKLY COMPETITIVE REPORT'!S21</f>
        <v>2618</v>
      </c>
      <c r="T21" s="64">
        <f>'WEEKLY COMPETITIVE REPORT'!T21</f>
        <v>-56.8960381292821</v>
      </c>
      <c r="U21" s="14">
        <f>'WEEKLY COMPETITIVE REPORT'!U21/Y4</f>
        <v>18000</v>
      </c>
      <c r="V21" s="14">
        <f aca="true" t="shared" si="4" ref="V21:V33">P21/O21</f>
        <v>862.079237414358</v>
      </c>
      <c r="W21" s="25">
        <f aca="true" t="shared" si="5" ref="W21:W33">P21+U21</f>
        <v>25758.713136729224</v>
      </c>
      <c r="X21" s="22">
        <f>'WEEKLY COMPETITIVE REPORT'!X21</f>
        <v>2618</v>
      </c>
      <c r="Y21" s="56">
        <f>'WEEKLY COMPETITIVE REPORT'!Y21</f>
        <v>3743</v>
      </c>
    </row>
    <row r="22" spans="1:25" ht="12.75">
      <c r="A22" s="50">
        <v>9</v>
      </c>
      <c r="B22" s="4">
        <f>'WEEKLY COMPETITIVE REPORT'!B22</f>
        <v>6</v>
      </c>
      <c r="C22" s="4" t="str">
        <f>'WEEKLY COMPETITIVE REPORT'!C22</f>
        <v>HERCULES</v>
      </c>
      <c r="D22" s="4" t="str">
        <f>'WEEKLY COMPETITIVE REPORT'!D22</f>
        <v>HERKULES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4</v>
      </c>
      <c r="H22" s="37">
        <f>'WEEKLY COMPETITIVE REPORT'!H22</f>
        <v>9</v>
      </c>
      <c r="I22" s="14">
        <f>'WEEKLY COMPETITIVE REPORT'!I22/Y4</f>
        <v>4718.498659517426</v>
      </c>
      <c r="J22" s="14">
        <f>'WEEKLY COMPETITIVE REPORT'!J22/Y4</f>
        <v>11884.718498659517</v>
      </c>
      <c r="K22" s="22">
        <f>'WEEKLY COMPETITIVE REPORT'!K22</f>
        <v>619</v>
      </c>
      <c r="L22" s="22">
        <f>'WEEKLY COMPETITIVE REPORT'!L22</f>
        <v>1551</v>
      </c>
      <c r="M22" s="64">
        <f>'WEEKLY COMPETITIVE REPORT'!M22</f>
        <v>-60.29776674937965</v>
      </c>
      <c r="N22" s="14">
        <f t="shared" si="3"/>
        <v>524.2776288352695</v>
      </c>
      <c r="O22" s="37">
        <f>'WEEKLY COMPETITIVE REPORT'!O22</f>
        <v>9</v>
      </c>
      <c r="P22" s="14">
        <f>'WEEKLY COMPETITIVE REPORT'!P22/Y4</f>
        <v>7528.150134048257</v>
      </c>
      <c r="Q22" s="14">
        <f>'WEEKLY COMPETITIVE REPORT'!Q22/Y4</f>
        <v>20572.386058981232</v>
      </c>
      <c r="R22" s="22">
        <f>'WEEKLY COMPETITIVE REPORT'!R22</f>
        <v>1067</v>
      </c>
      <c r="S22" s="22">
        <f>'WEEKLY COMPETITIVE REPORT'!S22</f>
        <v>2938</v>
      </c>
      <c r="T22" s="64">
        <f>'WEEKLY COMPETITIVE REPORT'!T22</f>
        <v>-63.4065289633153</v>
      </c>
      <c r="U22" s="14">
        <f>'WEEKLY COMPETITIVE REPORT'!U22/Y4</f>
        <v>69128.68632707775</v>
      </c>
      <c r="V22" s="14">
        <f t="shared" si="4"/>
        <v>836.461126005362</v>
      </c>
      <c r="W22" s="25">
        <f t="shared" si="5"/>
        <v>76656.83646112602</v>
      </c>
      <c r="X22" s="22">
        <f>'WEEKLY COMPETITIVE REPORT'!X22</f>
        <v>10107</v>
      </c>
      <c r="Y22" s="56">
        <f>'WEEKLY COMPETITIVE REPORT'!Y22</f>
        <v>11174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INTO THE STORM</v>
      </c>
      <c r="D23" s="4" t="str">
        <f>'WEEKLY COMPETITIVE REPORT'!D23</f>
        <v>V OSRČJU VIHARJA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1</v>
      </c>
      <c r="H23" s="37">
        <f>'WEEKLY COMPETITIVE REPORT'!H23</f>
        <v>10</v>
      </c>
      <c r="I23" s="14">
        <f>'WEEKLY COMPETITIVE REPORT'!I23/Y4</f>
        <v>3206.4343163538874</v>
      </c>
      <c r="J23" s="14">
        <f>'WEEKLY COMPETITIVE REPORT'!J23/Y4</f>
        <v>0</v>
      </c>
      <c r="K23" s="22">
        <f>'WEEKLY COMPETITIVE REPORT'!K23</f>
        <v>428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320.64343163538877</v>
      </c>
      <c r="O23" s="37">
        <f>'WEEKLY COMPETITIVE REPORT'!O23</f>
        <v>10</v>
      </c>
      <c r="P23" s="14">
        <f>'WEEKLY COMPETITIVE REPORT'!P23/Y4</f>
        <v>5020.107238605899</v>
      </c>
      <c r="Q23" s="14">
        <f>'WEEKLY COMPETITIVE REPORT'!Q23/Y4</f>
        <v>0</v>
      </c>
      <c r="R23" s="22">
        <f>'WEEKLY COMPETITIVE REPORT'!R23</f>
        <v>740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502.01072386058985</v>
      </c>
      <c r="W23" s="25">
        <f t="shared" si="5"/>
        <v>5020.107238605899</v>
      </c>
      <c r="X23" s="22">
        <f>'WEEKLY COMPETITIVE REPORT'!X23</f>
        <v>0</v>
      </c>
      <c r="Y23" s="56">
        <f>'WEEKLY COMPETITIVE REPORT'!Y23</f>
        <v>740</v>
      </c>
    </row>
    <row r="24" spans="1:25" ht="12.75">
      <c r="A24" s="50">
        <v>11</v>
      </c>
      <c r="B24" s="4">
        <f>'WEEKLY COMPETITIVE REPORT'!B24</f>
        <v>10</v>
      </c>
      <c r="C24" s="4" t="str">
        <f>'WEEKLY COMPETITIVE REPORT'!C24</f>
        <v>TWO FACES OF JANUARY</v>
      </c>
      <c r="D24" s="4" t="str">
        <f>'WEEKLY COMPETITIVE REPORT'!D24</f>
        <v>DVA OBRAZA JANUARJA</v>
      </c>
      <c r="E24" s="4" t="str">
        <f>'WEEKLY COMPETITIVE REPORT'!E24</f>
        <v>IND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2690.348525469169</v>
      </c>
      <c r="J24" s="14">
        <f>'WEEKLY COMPETITIVE REPORT'!J24/Y4</f>
        <v>2159.5174262734586</v>
      </c>
      <c r="K24" s="22">
        <f>'WEEKLY COMPETITIVE REPORT'!K24</f>
        <v>452</v>
      </c>
      <c r="L24" s="22">
        <f>'WEEKLY COMPETITIVE REPORT'!L24</f>
        <v>343</v>
      </c>
      <c r="M24" s="64">
        <f>'WEEKLY COMPETITIVE REPORT'!M24</f>
        <v>24.58100558659217</v>
      </c>
      <c r="N24" s="14">
        <f t="shared" si="3"/>
        <v>2690.348525469169</v>
      </c>
      <c r="O24" s="37">
        <f>'WEEKLY COMPETITIVE REPORT'!O24</f>
        <v>1</v>
      </c>
      <c r="P24" s="14">
        <f>'WEEKLY COMPETITIVE REPORT'!P24/Y4</f>
        <v>4781.501340482574</v>
      </c>
      <c r="Q24" s="14">
        <f>'WEEKLY COMPETITIVE REPORT'!Q24/Y4</f>
        <v>3839.142091152815</v>
      </c>
      <c r="R24" s="22">
        <f>'WEEKLY COMPETITIVE REPORT'!R24</f>
        <v>808</v>
      </c>
      <c r="S24" s="22">
        <f>'WEEKLY COMPETITIVE REPORT'!S24</f>
        <v>635</v>
      </c>
      <c r="T24" s="64">
        <f>'WEEKLY COMPETITIVE REPORT'!T24</f>
        <v>24.546089385474872</v>
      </c>
      <c r="U24" s="14">
        <f>'WEEKLY COMPETITIVE REPORT'!U24/Y4</f>
        <v>8734.584450402144</v>
      </c>
      <c r="V24" s="14">
        <f t="shared" si="4"/>
        <v>4781.501340482574</v>
      </c>
      <c r="W24" s="25">
        <f t="shared" si="5"/>
        <v>13516.085790884717</v>
      </c>
      <c r="X24" s="22">
        <f>'WEEKLY COMPETITIVE REPORT'!X24</f>
        <v>1337</v>
      </c>
      <c r="Y24" s="56">
        <f>'WEEKLY COMPETITIVE REPORT'!Y24</f>
        <v>2145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ZULU</v>
      </c>
      <c r="D25" s="4" t="str">
        <f>'WEEKLY COMPETITIVE REPORT'!D25</f>
        <v>ZULU</v>
      </c>
      <c r="E25" s="4" t="str">
        <f>'WEEKLY COMPETITIVE REPORT'!E25</f>
        <v>IND</v>
      </c>
      <c r="F25" s="4" t="str">
        <f>'WEEKLY COMPETITIVE REPORT'!F25</f>
        <v>FIVIA</v>
      </c>
      <c r="G25" s="37">
        <f>'WEEKLY COMPETITIVE REPORT'!G25</f>
        <v>1</v>
      </c>
      <c r="H25" s="37">
        <f>'WEEKLY COMPETITIVE REPORT'!H25</f>
        <v>9</v>
      </c>
      <c r="I25" s="14">
        <f>'WEEKLY COMPETITIVE REPORT'!I25/Y4</f>
        <v>2063.0026809651476</v>
      </c>
      <c r="J25" s="14">
        <f>'WEEKLY COMPETITIVE REPORT'!J25/Y4</f>
        <v>0</v>
      </c>
      <c r="K25" s="22">
        <f>'WEEKLY COMPETITIVE REPORT'!K25</f>
        <v>267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229.22252010723864</v>
      </c>
      <c r="O25" s="37">
        <f>'WEEKLY COMPETITIVE REPORT'!O25</f>
        <v>9</v>
      </c>
      <c r="P25" s="14">
        <f>'WEEKLY COMPETITIVE REPORT'!P25/Y4</f>
        <v>3020.107238605898</v>
      </c>
      <c r="Q25" s="14">
        <f>'WEEKLY COMPETITIVE REPORT'!Q25/Y4</f>
        <v>0</v>
      </c>
      <c r="R25" s="22">
        <f>'WEEKLY COMPETITIVE REPORT'!R25</f>
        <v>423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335.5674709562109</v>
      </c>
      <c r="W25" s="25">
        <f t="shared" si="5"/>
        <v>3020.107238605898</v>
      </c>
      <c r="X25" s="22">
        <f>'WEEKLY COMPETITIVE REPORT'!X25</f>
        <v>0</v>
      </c>
      <c r="Y25" s="56">
        <f>'WEEKLY COMPETITIVE REPORT'!Y25</f>
        <v>423</v>
      </c>
    </row>
    <row r="26" spans="1:25" ht="12.75" customHeight="1">
      <c r="A26" s="50">
        <v>13</v>
      </c>
      <c r="B26" s="4">
        <f>'WEEKLY COMPETITIVE REPORT'!B26</f>
        <v>9</v>
      </c>
      <c r="C26" s="4" t="str">
        <f>'WEEKLY COMPETITIVE REPORT'!C26</f>
        <v>CHEF</v>
      </c>
      <c r="D26" s="4" t="str">
        <f>'WEEKLY COMPETITIVE REPORT'!D26</f>
        <v>ŠEF</v>
      </c>
      <c r="E26" s="4" t="str">
        <f>'WEEKLY COMPETITIVE REPORT'!E26</f>
        <v>IND</v>
      </c>
      <c r="F26" s="4" t="str">
        <f>'WEEKLY COMPETITIVE REPORT'!F26</f>
        <v>Karantanija</v>
      </c>
      <c r="G26" s="37">
        <f>'WEEKLY COMPETITIVE REPORT'!G26</f>
        <v>3</v>
      </c>
      <c r="H26" s="37">
        <f>'WEEKLY COMPETITIVE REPORT'!H26</f>
        <v>10</v>
      </c>
      <c r="I26" s="14">
        <f>'WEEKLY COMPETITIVE REPORT'!I26/Y4</f>
        <v>1743.9678284182305</v>
      </c>
      <c r="J26" s="14">
        <f>'WEEKLY COMPETITIVE REPORT'!J26/Y4</f>
        <v>3855.2278820375336</v>
      </c>
      <c r="K26" s="22">
        <f>'WEEKLY COMPETITIVE REPORT'!K26</f>
        <v>233</v>
      </c>
      <c r="L26" s="22">
        <f>'WEEKLY COMPETITIVE REPORT'!L26</f>
        <v>530</v>
      </c>
      <c r="M26" s="64">
        <f>'WEEKLY COMPETITIVE REPORT'!M26</f>
        <v>-54.76356050069541</v>
      </c>
      <c r="N26" s="14">
        <f t="shared" si="3"/>
        <v>174.39678284182304</v>
      </c>
      <c r="O26" s="37">
        <f>'WEEKLY COMPETITIVE REPORT'!O26</f>
        <v>10</v>
      </c>
      <c r="P26" s="14">
        <f>'WEEKLY COMPETITIVE REPORT'!P26/Y4</f>
        <v>2823.0563002680965</v>
      </c>
      <c r="Q26" s="14">
        <f>'WEEKLY COMPETITIVE REPORT'!Q26/Y4</f>
        <v>6199.731903485254</v>
      </c>
      <c r="R26" s="22">
        <f>'WEEKLY COMPETITIVE REPORT'!R26</f>
        <v>398</v>
      </c>
      <c r="S26" s="22">
        <f>'WEEKLY COMPETITIVE REPORT'!S26</f>
        <v>884</v>
      </c>
      <c r="T26" s="64">
        <f>'WEEKLY COMPETITIVE REPORT'!T26</f>
        <v>-54.464864864864865</v>
      </c>
      <c r="U26" s="14">
        <f>'WEEKLY COMPETITIVE REPORT'!U26/Y4</f>
        <v>12725.201072386059</v>
      </c>
      <c r="V26" s="14">
        <f t="shared" si="4"/>
        <v>282.30563002680964</v>
      </c>
      <c r="W26" s="25">
        <f t="shared" si="5"/>
        <v>15548.257372654156</v>
      </c>
      <c r="X26" s="22">
        <f>'WEEKLY COMPETITIVE REPORT'!X26</f>
        <v>1884</v>
      </c>
      <c r="Y26" s="56">
        <f>'WEEKLY COMPETITIVE REPORT'!Y26</f>
        <v>2282</v>
      </c>
    </row>
    <row r="27" spans="1:25" ht="12.75" customHeight="1">
      <c r="A27" s="50">
        <v>14</v>
      </c>
      <c r="B27" s="4" t="str">
        <f>'WEEKLY COMPETITIVE REPORT'!B27</f>
        <v>New</v>
      </c>
      <c r="C27" s="4" t="str">
        <f>'WEEKLY COMPETITIVE REPORT'!C27</f>
        <v>TWO DAYS ONE NIGHT</v>
      </c>
      <c r="D27" s="4" t="str">
        <f>'WEEKLY COMPETITIVE REPORT'!D27</f>
        <v>DVA DNEVA, ENA NOČ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1</v>
      </c>
      <c r="H27" s="37">
        <f>'WEEKLY COMPETITIVE REPORT'!H27</f>
        <v>1</v>
      </c>
      <c r="I27" s="14">
        <f>'WEEKLY COMPETITIVE REPORT'!I27/Y4</f>
        <v>1249.3297587131367</v>
      </c>
      <c r="J27" s="14">
        <f>'WEEKLY COMPETITIVE REPORT'!J27/Y17</f>
        <v>0</v>
      </c>
      <c r="K27" s="22">
        <f>'WEEKLY COMPETITIVE REPORT'!K27</f>
        <v>196</v>
      </c>
      <c r="L27" s="22">
        <f>'WEEKLY COMPETITIVE REPORT'!L27</f>
        <v>0</v>
      </c>
      <c r="M27" s="64">
        <f>'WEEKLY COMPETITIVE REPORT'!M27</f>
        <v>0</v>
      </c>
      <c r="N27" s="14">
        <f t="shared" si="3"/>
        <v>1249.3297587131367</v>
      </c>
      <c r="O27" s="37">
        <f>'WEEKLY COMPETITIVE REPORT'!O27</f>
        <v>1</v>
      </c>
      <c r="P27" s="14">
        <f>'WEEKLY COMPETITIVE REPORT'!P27/Y4</f>
        <v>2660.857908847185</v>
      </c>
      <c r="Q27" s="14">
        <f>'WEEKLY COMPETITIVE REPORT'!Q27/Y17</f>
        <v>0</v>
      </c>
      <c r="R27" s="22">
        <f>'WEEKLY COMPETITIVE REPORT'!R27</f>
        <v>600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0.03066227834497582</v>
      </c>
      <c r="V27" s="14">
        <f t="shared" si="4"/>
        <v>2660.857908847185</v>
      </c>
      <c r="W27" s="25">
        <f t="shared" si="5"/>
        <v>2660.8885711255302</v>
      </c>
      <c r="X27" s="22">
        <f>'WEEKLY COMPETITIVE REPORT'!X27</f>
        <v>183</v>
      </c>
      <c r="Y27" s="56">
        <f>'WEEKLY COMPETITIVE REPORT'!Y27</f>
        <v>783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BLENDED</v>
      </c>
      <c r="D28" s="4" t="str">
        <f>'WEEKLY COMPETITIVE REPORT'!D28</f>
        <v>PA NE ŽE SPET TI</v>
      </c>
      <c r="E28" s="4" t="str">
        <f>'WEEKLY COMPETITIVE REPORT'!E28</f>
        <v>WB</v>
      </c>
      <c r="F28" s="4" t="str">
        <f>'WEEKLY COMPETITIVE REPORT'!F28</f>
        <v>Blitz</v>
      </c>
      <c r="G28" s="37">
        <f>'WEEKLY COMPETITIVE REPORT'!G28</f>
        <v>8</v>
      </c>
      <c r="H28" s="37">
        <f>'WEEKLY COMPETITIVE REPORT'!H28</f>
        <v>9</v>
      </c>
      <c r="I28" s="14">
        <f>'WEEKLY COMPETITIVE REPORT'!I28/Y4</f>
        <v>1080.4289544235926</v>
      </c>
      <c r="J28" s="14">
        <f>'WEEKLY COMPETITIVE REPORT'!J28/Y17</f>
        <v>0.04711848468565288</v>
      </c>
      <c r="K28" s="22">
        <f>'WEEKLY COMPETITIVE REPORT'!K28</f>
        <v>147</v>
      </c>
      <c r="L28" s="22">
        <f>'WEEKLY COMPETITIVE REPORT'!L28</f>
        <v>249</v>
      </c>
      <c r="M28" s="64">
        <f>'WEEKLY COMPETITIVE REPORT'!M28</f>
        <v>-42.55167498218104</v>
      </c>
      <c r="N28" s="14">
        <f t="shared" si="3"/>
        <v>120.0476616026214</v>
      </c>
      <c r="O28" s="37">
        <f>'WEEKLY COMPETITIVE REPORT'!O28</f>
        <v>9</v>
      </c>
      <c r="P28" s="14">
        <f>'WEEKLY COMPETITIVE REPORT'!P28/Y4</f>
        <v>2083.109919571046</v>
      </c>
      <c r="Q28" s="14">
        <f>'WEEKLY COMPETITIVE REPORT'!Q28/Y17</f>
        <v>0.06958624395486297</v>
      </c>
      <c r="R28" s="22">
        <f>'WEEKLY COMPETITIVE REPORT'!R28</f>
        <v>323</v>
      </c>
      <c r="S28" s="22">
        <f>'WEEKLY COMPETITIVE REPORT'!S28</f>
        <v>411</v>
      </c>
      <c r="T28" s="64">
        <f>'WEEKLY COMPETITIVE REPORT'!T28</f>
        <v>-25</v>
      </c>
      <c r="U28" s="14">
        <f>'WEEKLY COMPETITIVE REPORT'!U28/Y17</f>
        <v>1.5477229983879635</v>
      </c>
      <c r="V28" s="14">
        <f t="shared" si="4"/>
        <v>231.4566577301162</v>
      </c>
      <c r="W28" s="25">
        <f t="shared" si="5"/>
        <v>2084.657642569434</v>
      </c>
      <c r="X28" s="22">
        <f>'WEEKLY COMPETITIVE REPORT'!W29</f>
        <v>2888</v>
      </c>
      <c r="Y28" s="56">
        <f>'WEEKLY COMPETITIVE REPORT'!X29</f>
        <v>447</v>
      </c>
    </row>
    <row r="29" spans="1:25" ht="12.75">
      <c r="A29" s="50">
        <v>16</v>
      </c>
      <c r="B29" s="4">
        <f>'WEEKLY COMPETITIVE REPORT'!B29</f>
        <v>11</v>
      </c>
      <c r="C29" s="4" t="str">
        <f>'WEEKLY COMPETITIVE REPORT'!C29</f>
        <v>SIGNAL</v>
      </c>
      <c r="D29" s="4" t="str">
        <f>'WEEKLY COMPETITIVE REPORT'!D29</f>
        <v>SIGNAL</v>
      </c>
      <c r="E29" s="4" t="str">
        <f>'WEEKLY COMPETITIVE REPORT'!E29</f>
        <v>IND</v>
      </c>
      <c r="F29" s="4" t="str">
        <f>'WEEKLY COMPETITIVE REPORT'!F29</f>
        <v>FIVIA</v>
      </c>
      <c r="G29" s="37">
        <f>'WEEKLY COMPETITIVE REPORT'!G29</f>
        <v>2</v>
      </c>
      <c r="H29" s="37">
        <f>'WEEKLY COMPETITIVE REPORT'!H29</f>
        <v>4</v>
      </c>
      <c r="I29" s="14">
        <f>'WEEKLY COMPETITIVE REPORT'!I29/Y4</f>
        <v>447.7211796246649</v>
      </c>
      <c r="J29" s="14">
        <f>'WEEKLY COMPETITIVE REPORT'!J29/Y17</f>
        <v>0.04009940891993552</v>
      </c>
      <c r="K29" s="22">
        <f>'WEEKLY COMPETITIVE REPORT'!K29</f>
        <v>63</v>
      </c>
      <c r="L29" s="22">
        <f>'WEEKLY COMPETITIVE REPORT'!L29</f>
        <v>223</v>
      </c>
      <c r="M29" s="64">
        <f>'WEEKLY COMPETITIVE REPORT'!M29</f>
        <v>-72.02680067001675</v>
      </c>
      <c r="N29" s="14">
        <f t="shared" si="3"/>
        <v>111.93029490616622</v>
      </c>
      <c r="O29" s="37">
        <f>'WEEKLY COMPETITIVE REPORT'!O29</f>
        <v>4</v>
      </c>
      <c r="P29" s="14">
        <f>'WEEKLY COMPETITIVE REPORT'!P29/Y4</f>
        <v>808.3109919571045</v>
      </c>
      <c r="Q29" s="14">
        <f>'WEEKLY COMPETITIVE REPORT'!Q29/Y17</f>
        <v>0.07673965609887158</v>
      </c>
      <c r="R29" s="22">
        <f>'WEEKLY COMPETITIVE REPORT'!R29</f>
        <v>123</v>
      </c>
      <c r="S29" s="22">
        <f>'WEEKLY COMPETITIVE REPORT'!S29</f>
        <v>447</v>
      </c>
      <c r="T29" s="64">
        <f>'WEEKLY COMPETITIVE REPORT'!T29</f>
        <v>-73.61050328227572</v>
      </c>
      <c r="U29" s="14" t="e">
        <f>'WEEKLY COMPETITIVE REPORT'!#REF!/Y4</f>
        <v>#REF!</v>
      </c>
      <c r="V29" s="14">
        <f t="shared" si="4"/>
        <v>202.07774798927613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570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171</v>
      </c>
      <c r="I34" s="32">
        <f>SUM(I14:I33)</f>
        <v>147772.1179624665</v>
      </c>
      <c r="J34" s="31">
        <f>SUM(J14:J33)</f>
        <v>142626.0925798239</v>
      </c>
      <c r="K34" s="31">
        <f>SUM(K14:K33)</f>
        <v>19199</v>
      </c>
      <c r="L34" s="31">
        <f>SUM(L14:L33)</f>
        <v>19083</v>
      </c>
      <c r="M34" s="64">
        <f>'WEEKLY COMPETITIVE REPORT'!M34</f>
        <v>194.38406280876973</v>
      </c>
      <c r="N34" s="32">
        <f>I34/H34</f>
        <v>864.1644325290438</v>
      </c>
      <c r="O34" s="40">
        <f>'WEEKLY COMPETITIVE REPORT'!O34</f>
        <v>171</v>
      </c>
      <c r="P34" s="31">
        <f>SUM(P14:P33)</f>
        <v>242711.79624664882</v>
      </c>
      <c r="Q34" s="31">
        <f>SUM(Q14:Q33)</f>
        <v>255311.1382830046</v>
      </c>
      <c r="R34" s="31">
        <f>SUM(R14:R33)</f>
        <v>34571</v>
      </c>
      <c r="S34" s="31">
        <f>SUM(S14:S33)</f>
        <v>35723</v>
      </c>
      <c r="T34" s="65">
        <f>P34/Q34-100%</f>
        <v>-0.049348971302575095</v>
      </c>
      <c r="U34" s="31" t="e">
        <f>SUM(U14:U33)</f>
        <v>#REF!</v>
      </c>
      <c r="V34" s="32">
        <f>P34/O34</f>
        <v>1419.3672295125662</v>
      </c>
      <c r="W34" s="31" t="e">
        <f>SUM(W14:W33)</f>
        <v>#REF!</v>
      </c>
      <c r="X34" s="31" t="e">
        <f>SUM(X14:X33)</f>
        <v>#REF!</v>
      </c>
      <c r="Y34" s="35">
        <f>SUM(Y14:Y33)</f>
        <v>162237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2014-08-28T11:25:43Z</dcterms:modified>
  <cp:category/>
  <cp:version/>
  <cp:contentType/>
  <cp:contentStatus/>
</cp:coreProperties>
</file>