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285" windowWidth="20895" windowHeight="120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<sst xmlns="http://schemas.openxmlformats.org/spreadsheetml/2006/main" count="255" uniqueCount="94">
  <si>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</si>
  <si>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</si>
  <si>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</si>
  <si>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</si>
  <si>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</si>
  <si>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</si>
  <si>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</si>
  <si>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</si>
  <si>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</si>
  <si>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</si>
  <si>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</si>
  <si>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</si>
  <si>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</si>
  <si>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</si>
  <si>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</si>
  <si>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</si>
  <si>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</si>
  <si>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</si>
  <si>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</si>
  <si>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</si>
  <si>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</si>
  <si>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</si>
  <si>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</si>
  <si>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</si>
  <si>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</si>
  <si>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</si>
  <si>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</si>
  <si>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</si>
  <si>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</si>
  <si>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</si>
  <si>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</si>
  <si>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</si>
  <si>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</si>
  <si>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</si>
  <si>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</si>
  <si>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</si>
  <si>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</si>
  <si>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</si>
  <si>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</si>
  <si>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</si>
  <si>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</si>
  <si>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</si>
  <si>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</si>
  <si>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</si>
  <si>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</si>
  <si>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</si>
  <si>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</si>
  <si>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</si>
  <si>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</si>
  <si>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</si>
  <si>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WB</t>
  </si>
  <si>
    <t>HOW TO TRAIN YOUR DRAGON 2</t>
  </si>
  <si>
    <t>KAKO IZURITI SVOJEGA ZMAJA 2</t>
  </si>
  <si>
    <t>PAR</t>
  </si>
  <si>
    <t>New</t>
  </si>
  <si>
    <t>FIVIA</t>
  </si>
  <si>
    <t>CF</t>
  </si>
  <si>
    <t>PLANES 2: FIRE &amp; RESCUE</t>
  </si>
  <si>
    <t>AVIONI 2: V AKCIJI</t>
  </si>
  <si>
    <t>22 JUMP STREET</t>
  </si>
  <si>
    <t>22 JUMP STREET: MLADENIČA NA FAKSU</t>
  </si>
  <si>
    <t>SONY</t>
  </si>
  <si>
    <t>GUARDIANS OF THE GALAXY</t>
  </si>
  <si>
    <t>VARUHI GALAKSIJE</t>
  </si>
  <si>
    <t>HERCULES</t>
  </si>
  <si>
    <t>HERKULES</t>
  </si>
  <si>
    <t>CHEF</t>
  </si>
  <si>
    <t>ŠEF</t>
  </si>
  <si>
    <t>SEX TAPE</t>
  </si>
  <si>
    <t>VROČI POSNETKI</t>
  </si>
  <si>
    <t>TWO FACES OF JANUARY</t>
  </si>
  <si>
    <t>DVA OBRAZA JANUARJA</t>
  </si>
  <si>
    <t>Cinemania</t>
  </si>
  <si>
    <t>TEENAGE MUTANT NINJA TURTLES</t>
  </si>
  <si>
    <t>NINJA ŽELVE</t>
  </si>
  <si>
    <t>DELIVER US FROM EVIL</t>
  </si>
  <si>
    <t>REŠI NAS HUDEGA</t>
  </si>
  <si>
    <t>ZULU</t>
  </si>
  <si>
    <t>LUCY</t>
  </si>
  <si>
    <t>UNI</t>
  </si>
  <si>
    <t>TWO DAYS ONE NIGHT</t>
  </si>
  <si>
    <t>DVA DNEVA, ENA NOČ</t>
  </si>
  <si>
    <t>INTO THE STORM</t>
  </si>
  <si>
    <t>V OSRČJU VIHARJA</t>
  </si>
  <si>
    <t>28 - Aug</t>
  </si>
  <si>
    <t>03 - Sep</t>
  </si>
  <si>
    <t>29 - Aug</t>
  </si>
  <si>
    <t>31 - Aug</t>
  </si>
  <si>
    <t>AS ABOVE SO BELOW</t>
  </si>
  <si>
    <t>KAKOR ZGORAJ TAKO SPODAJ</t>
  </si>
  <si>
    <t>EXPENDABLES 3</t>
  </si>
  <si>
    <t>PLAČANCI 3</t>
  </si>
  <si>
    <t>NICHOLAS ON HOLIDAY</t>
  </si>
  <si>
    <t>NIKEC NA POČITNICAH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</si>
</sst>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M33" sqref="M33:N3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86</v>
      </c>
      <c r="L4" s="20"/>
      <c r="M4" s="79" t="s">
        <v>87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84</v>
      </c>
      <c r="L5" s="7"/>
      <c r="M5" s="80" t="s">
        <v>85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41886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78</v>
      </c>
      <c r="D14" s="4" t="s">
        <v>78</v>
      </c>
      <c r="E14" s="15" t="s">
        <v>79</v>
      </c>
      <c r="F14" s="15" t="s">
        <v>36</v>
      </c>
      <c r="G14" s="37">
        <v>2</v>
      </c>
      <c r="H14" s="37">
        <v>10</v>
      </c>
      <c r="I14" s="14">
        <v>17387</v>
      </c>
      <c r="J14" s="14">
        <v>33991</v>
      </c>
      <c r="K14" s="14">
        <v>3070</v>
      </c>
      <c r="L14" s="14">
        <v>5962</v>
      </c>
      <c r="M14" s="64">
        <f>(I14/J14*100)-100</f>
        <v>-48.848224530022655</v>
      </c>
      <c r="N14" s="14">
        <f>I14/H14</f>
        <v>1738.7</v>
      </c>
      <c r="O14" s="73">
        <v>10</v>
      </c>
      <c r="P14" s="14">
        <v>29927</v>
      </c>
      <c r="Q14" s="14">
        <v>56833</v>
      </c>
      <c r="R14" s="14">
        <v>6033</v>
      </c>
      <c r="S14" s="14">
        <v>11146</v>
      </c>
      <c r="T14" s="64">
        <f>(P14/Q14*100)-100</f>
        <v>-47.34221315081027</v>
      </c>
      <c r="U14" s="74">
        <v>60914</v>
      </c>
      <c r="V14" s="14">
        <f>P14/O14</f>
        <v>2992.7</v>
      </c>
      <c r="W14" s="74">
        <f>SUM(U14,P14)</f>
        <v>90841</v>
      </c>
      <c r="X14" s="74">
        <v>11904</v>
      </c>
      <c r="Y14" s="75">
        <f>SUM(X14,R14)</f>
        <v>17937</v>
      </c>
    </row>
    <row r="15" spans="1:25" ht="12.75">
      <c r="A15" s="72">
        <v>2</v>
      </c>
      <c r="B15" s="72" t="s">
        <v>54</v>
      </c>
      <c r="C15" s="4" t="s">
        <v>90</v>
      </c>
      <c r="D15" s="4" t="s">
        <v>91</v>
      </c>
      <c r="E15" s="15" t="s">
        <v>46</v>
      </c>
      <c r="F15" s="15" t="s">
        <v>42</v>
      </c>
      <c r="G15" s="37">
        <v>1</v>
      </c>
      <c r="H15" s="37">
        <v>9</v>
      </c>
      <c r="I15" s="14">
        <v>7767</v>
      </c>
      <c r="J15" s="14"/>
      <c r="K15" s="14">
        <v>1309</v>
      </c>
      <c r="L15" s="14"/>
      <c r="M15" s="64"/>
      <c r="N15" s="14">
        <f>I15/H15</f>
        <v>863</v>
      </c>
      <c r="O15" s="37">
        <v>9</v>
      </c>
      <c r="P15" s="14">
        <v>12648</v>
      </c>
      <c r="Q15" s="14"/>
      <c r="R15" s="14">
        <v>2342</v>
      </c>
      <c r="S15" s="14"/>
      <c r="T15" s="64"/>
      <c r="U15" s="74"/>
      <c r="V15" s="14">
        <f>P15/O15</f>
        <v>1405.3333333333333</v>
      </c>
      <c r="W15" s="74">
        <f>SUM(U15,P15)</f>
        <v>12648</v>
      </c>
      <c r="X15" s="74"/>
      <c r="Y15" s="75">
        <f>SUM(X15,R15)</f>
        <v>2342</v>
      </c>
    </row>
    <row r="16" spans="1:25" ht="12.75">
      <c r="A16" s="72">
        <v>3</v>
      </c>
      <c r="B16" s="72">
        <v>3</v>
      </c>
      <c r="C16" s="4" t="s">
        <v>68</v>
      </c>
      <c r="D16" s="4" t="s">
        <v>69</v>
      </c>
      <c r="E16" s="15" t="s">
        <v>61</v>
      </c>
      <c r="F16" s="15" t="s">
        <v>56</v>
      </c>
      <c r="G16" s="37">
        <v>4</v>
      </c>
      <c r="H16" s="37">
        <v>11</v>
      </c>
      <c r="I16" s="94">
        <v>7170</v>
      </c>
      <c r="J16" s="94">
        <v>16323</v>
      </c>
      <c r="K16" s="98">
        <v>1277</v>
      </c>
      <c r="L16" s="98">
        <v>2882</v>
      </c>
      <c r="M16" s="64">
        <f>(I16/J16*100)-100</f>
        <v>-56.07425105679103</v>
      </c>
      <c r="N16" s="14">
        <f>I16/H16</f>
        <v>651.8181818181819</v>
      </c>
      <c r="O16" s="73">
        <v>11</v>
      </c>
      <c r="P16" s="14">
        <v>11756</v>
      </c>
      <c r="Q16" s="14">
        <v>23960</v>
      </c>
      <c r="R16" s="14">
        <v>2341</v>
      </c>
      <c r="S16" s="14">
        <v>4577</v>
      </c>
      <c r="T16" s="64">
        <f>(P16/Q16*100)-100</f>
        <v>-50.93489148580968</v>
      </c>
      <c r="U16" s="74">
        <v>91579</v>
      </c>
      <c r="V16" s="14">
        <f>P16/O16</f>
        <v>1068.7272727272727</v>
      </c>
      <c r="W16" s="74">
        <f>SUM(U16,P16)</f>
        <v>103335</v>
      </c>
      <c r="X16" s="74">
        <v>17657</v>
      </c>
      <c r="Y16" s="75">
        <f>SUM(X16,R16)</f>
        <v>19998</v>
      </c>
    </row>
    <row r="17" spans="1:25" ht="12.75">
      <c r="A17" s="72">
        <v>4</v>
      </c>
      <c r="B17" s="72" t="s">
        <v>54</v>
      </c>
      <c r="C17" s="4" t="s">
        <v>88</v>
      </c>
      <c r="D17" s="4" t="s">
        <v>89</v>
      </c>
      <c r="E17" s="15" t="s">
        <v>79</v>
      </c>
      <c r="F17" s="15" t="s">
        <v>36</v>
      </c>
      <c r="G17" s="37">
        <v>1</v>
      </c>
      <c r="H17" s="37">
        <v>9</v>
      </c>
      <c r="I17" s="24">
        <v>4354</v>
      </c>
      <c r="J17" s="24"/>
      <c r="K17" s="100">
        <v>783</v>
      </c>
      <c r="L17" s="100"/>
      <c r="M17" s="64"/>
      <c r="N17" s="14">
        <f>I17/H17</f>
        <v>483.77777777777777</v>
      </c>
      <c r="O17" s="38">
        <v>9</v>
      </c>
      <c r="P17" s="14">
        <v>7796</v>
      </c>
      <c r="Q17" s="14"/>
      <c r="R17" s="14">
        <v>1566</v>
      </c>
      <c r="S17" s="14"/>
      <c r="T17" s="64"/>
      <c r="U17" s="74"/>
      <c r="V17" s="24">
        <f>P17/O17</f>
        <v>866.2222222222222</v>
      </c>
      <c r="W17" s="74">
        <f>SUM(U17,P17)</f>
        <v>7796</v>
      </c>
      <c r="X17" s="74"/>
      <c r="Y17" s="75">
        <f>SUM(X17,R17)</f>
        <v>1566</v>
      </c>
    </row>
    <row r="18" spans="1:25" ht="13.5" customHeight="1">
      <c r="A18" s="72">
        <v>5</v>
      </c>
      <c r="B18" s="72">
        <v>2</v>
      </c>
      <c r="C18" s="4" t="s">
        <v>73</v>
      </c>
      <c r="D18" s="4" t="s">
        <v>74</v>
      </c>
      <c r="E18" s="15" t="s">
        <v>53</v>
      </c>
      <c r="F18" s="15" t="s">
        <v>36</v>
      </c>
      <c r="G18" s="37">
        <v>3</v>
      </c>
      <c r="H18" s="37">
        <v>17</v>
      </c>
      <c r="I18" s="14">
        <v>4635</v>
      </c>
      <c r="J18" s="14">
        <v>13842</v>
      </c>
      <c r="K18" s="94">
        <v>845</v>
      </c>
      <c r="L18" s="94">
        <v>2067</v>
      </c>
      <c r="M18" s="64">
        <f>(I18/J18*100)-100</f>
        <v>-66.51495448634591</v>
      </c>
      <c r="N18" s="14">
        <f>I18/H18</f>
        <v>272.6470588235294</v>
      </c>
      <c r="O18" s="73">
        <v>17</v>
      </c>
      <c r="P18" s="14">
        <v>7513</v>
      </c>
      <c r="Q18" s="14">
        <v>24252</v>
      </c>
      <c r="R18" s="14">
        <v>1456</v>
      </c>
      <c r="S18" s="14">
        <v>3887</v>
      </c>
      <c r="T18" s="64">
        <f>(P18/Q18*100)-100</f>
        <v>-69.02111166089395</v>
      </c>
      <c r="U18" s="97">
        <v>67506</v>
      </c>
      <c r="V18" s="24">
        <f>P18/O18</f>
        <v>441.94117647058823</v>
      </c>
      <c r="W18" s="74">
        <f>SUM(U18,P18)</f>
        <v>75019</v>
      </c>
      <c r="X18" s="74">
        <v>10876</v>
      </c>
      <c r="Y18" s="75">
        <f>SUM(X18,R18)</f>
        <v>12332</v>
      </c>
    </row>
    <row r="19" spans="1:25" ht="12.75">
      <c r="A19" s="72">
        <v>6</v>
      </c>
      <c r="B19" s="72">
        <v>4</v>
      </c>
      <c r="C19" s="4" t="s">
        <v>59</v>
      </c>
      <c r="D19" s="4" t="s">
        <v>60</v>
      </c>
      <c r="E19" s="15" t="s">
        <v>61</v>
      </c>
      <c r="F19" s="15" t="s">
        <v>56</v>
      </c>
      <c r="G19" s="37">
        <v>6</v>
      </c>
      <c r="H19" s="37">
        <v>10</v>
      </c>
      <c r="I19" s="24">
        <v>3812</v>
      </c>
      <c r="J19" s="24">
        <v>10198</v>
      </c>
      <c r="K19" s="96">
        <v>698</v>
      </c>
      <c r="L19" s="96">
        <v>1817</v>
      </c>
      <c r="M19" s="64">
        <f>(I19/J19*100)-100</f>
        <v>-62.62012159246911</v>
      </c>
      <c r="N19" s="14">
        <f>I19/H19</f>
        <v>381.2</v>
      </c>
      <c r="O19" s="38">
        <v>10</v>
      </c>
      <c r="P19" s="14">
        <v>6849</v>
      </c>
      <c r="Q19" s="14">
        <v>17237</v>
      </c>
      <c r="R19" s="14">
        <v>1433</v>
      </c>
      <c r="S19" s="14">
        <v>3392</v>
      </c>
      <c r="T19" s="64">
        <f>(P19/Q19*100)-100</f>
        <v>-60.265707489702386</v>
      </c>
      <c r="U19" s="74">
        <v>148902</v>
      </c>
      <c r="V19" s="14">
        <f>P19/O19</f>
        <v>684.9</v>
      </c>
      <c r="W19" s="74">
        <f>SUM(U19,P19)</f>
        <v>155751</v>
      </c>
      <c r="X19" s="74">
        <v>29776</v>
      </c>
      <c r="Y19" s="75">
        <f>SUM(X19,R19)</f>
        <v>31209</v>
      </c>
    </row>
    <row r="20" spans="1:25" ht="12.75">
      <c r="A20" s="72">
        <v>7</v>
      </c>
      <c r="B20" s="72">
        <v>5</v>
      </c>
      <c r="C20" s="89" t="s">
        <v>57</v>
      </c>
      <c r="D20" s="89" t="s">
        <v>58</v>
      </c>
      <c r="E20" s="15" t="s">
        <v>47</v>
      </c>
      <c r="F20" s="15" t="s">
        <v>48</v>
      </c>
      <c r="G20" s="37">
        <v>7</v>
      </c>
      <c r="H20" s="37">
        <v>22</v>
      </c>
      <c r="I20" s="24">
        <v>3450</v>
      </c>
      <c r="J20" s="24">
        <v>8132</v>
      </c>
      <c r="K20" s="14">
        <v>648</v>
      </c>
      <c r="L20" s="14">
        <v>1511</v>
      </c>
      <c r="M20" s="64">
        <f>(I20/J20*100)-100</f>
        <v>-57.575012297097885</v>
      </c>
      <c r="N20" s="14">
        <f>I20/H20</f>
        <v>156.8181818181818</v>
      </c>
      <c r="O20" s="37">
        <v>22</v>
      </c>
      <c r="P20" s="14">
        <v>6801</v>
      </c>
      <c r="Q20" s="14">
        <v>12263</v>
      </c>
      <c r="R20" s="14">
        <v>1545</v>
      </c>
      <c r="S20" s="14">
        <v>2388</v>
      </c>
      <c r="T20" s="64">
        <f>(P20/Q20*100)-100</f>
        <v>-44.54048764576368</v>
      </c>
      <c r="U20" s="97">
        <v>95742</v>
      </c>
      <c r="V20" s="14">
        <f>P20/O20</f>
        <v>309.1363636363636</v>
      </c>
      <c r="W20" s="74">
        <f>SUM(U20,P20)</f>
        <v>102543</v>
      </c>
      <c r="X20" s="74">
        <v>19403</v>
      </c>
      <c r="Y20" s="75">
        <f>SUM(X20,R20)</f>
        <v>20948</v>
      </c>
    </row>
    <row r="21" spans="1:25" ht="12.75">
      <c r="A21" s="72">
        <v>8</v>
      </c>
      <c r="B21" s="72">
        <v>6</v>
      </c>
      <c r="C21" s="4" t="s">
        <v>62</v>
      </c>
      <c r="D21" s="4" t="s">
        <v>63</v>
      </c>
      <c r="E21" s="15" t="s">
        <v>47</v>
      </c>
      <c r="F21" s="15" t="s">
        <v>48</v>
      </c>
      <c r="G21" s="37">
        <v>5</v>
      </c>
      <c r="H21" s="37">
        <v>17</v>
      </c>
      <c r="I21" s="14">
        <v>2590</v>
      </c>
      <c r="J21" s="14">
        <v>6700</v>
      </c>
      <c r="K21" s="96">
        <v>413</v>
      </c>
      <c r="L21" s="96">
        <v>1080</v>
      </c>
      <c r="M21" s="64">
        <f>(I21/J21*100)-100</f>
        <v>-61.343283582089555</v>
      </c>
      <c r="N21" s="14">
        <f>I21/H21</f>
        <v>152.35294117647058</v>
      </c>
      <c r="O21" s="73">
        <v>17</v>
      </c>
      <c r="P21" s="93">
        <v>4915</v>
      </c>
      <c r="Q21" s="93">
        <v>11908</v>
      </c>
      <c r="R21" s="93">
        <v>900</v>
      </c>
      <c r="S21" s="93">
        <v>2123</v>
      </c>
      <c r="T21" s="64">
        <f>(P21/Q21*100)-100</f>
        <v>-58.72522673832717</v>
      </c>
      <c r="U21" s="74">
        <v>84496</v>
      </c>
      <c r="V21" s="14">
        <f>P21/O21</f>
        <v>289.11764705882354</v>
      </c>
      <c r="W21" s="74">
        <f>SUM(U21,P21)</f>
        <v>89411</v>
      </c>
      <c r="X21" s="74">
        <v>15326</v>
      </c>
      <c r="Y21" s="75">
        <f>SUM(X21,R21)</f>
        <v>16226</v>
      </c>
    </row>
    <row r="22" spans="1:25" ht="12.75">
      <c r="A22" s="72">
        <v>9</v>
      </c>
      <c r="B22" s="72">
        <v>7</v>
      </c>
      <c r="C22" s="4" t="s">
        <v>51</v>
      </c>
      <c r="D22" s="4" t="s">
        <v>52</v>
      </c>
      <c r="E22" s="15" t="s">
        <v>49</v>
      </c>
      <c r="F22" s="15" t="s">
        <v>42</v>
      </c>
      <c r="G22" s="37">
        <v>11</v>
      </c>
      <c r="H22" s="37">
        <v>22</v>
      </c>
      <c r="I22" s="24">
        <v>1964</v>
      </c>
      <c r="J22" s="24">
        <v>4717</v>
      </c>
      <c r="K22" s="98">
        <v>584</v>
      </c>
      <c r="L22" s="98">
        <v>852</v>
      </c>
      <c r="M22" s="64">
        <f>(I22/J22*100)-100</f>
        <v>-58.36336654653381</v>
      </c>
      <c r="N22" s="14">
        <f>I22/H22</f>
        <v>89.27272727272727</v>
      </c>
      <c r="O22" s="73">
        <v>22</v>
      </c>
      <c r="P22" s="22">
        <v>3671</v>
      </c>
      <c r="Q22" s="22">
        <v>7393</v>
      </c>
      <c r="R22" s="22">
        <v>980</v>
      </c>
      <c r="S22" s="22">
        <v>1451</v>
      </c>
      <c r="T22" s="64">
        <f>(P22/Q22*100)-100</f>
        <v>-50.34492087109428</v>
      </c>
      <c r="U22" s="74">
        <v>182527</v>
      </c>
      <c r="V22" s="14">
        <f>P22/O22</f>
        <v>166.86363636363637</v>
      </c>
      <c r="W22" s="74">
        <f>SUM(U22,P22)</f>
        <v>186198</v>
      </c>
      <c r="X22" s="74">
        <v>35126</v>
      </c>
      <c r="Y22" s="75">
        <f>SUM(X22,R22)</f>
        <v>36106</v>
      </c>
    </row>
    <row r="23" spans="1:25" ht="12.75">
      <c r="A23" s="72">
        <v>10</v>
      </c>
      <c r="B23" s="72">
        <v>13</v>
      </c>
      <c r="C23" s="4" t="s">
        <v>66</v>
      </c>
      <c r="D23" s="4" t="s">
        <v>67</v>
      </c>
      <c r="E23" s="15" t="s">
        <v>46</v>
      </c>
      <c r="F23" s="15" t="s">
        <v>36</v>
      </c>
      <c r="G23" s="37">
        <v>4</v>
      </c>
      <c r="H23" s="37">
        <v>10</v>
      </c>
      <c r="I23" s="24">
        <v>588</v>
      </c>
      <c r="J23" s="24">
        <v>1301</v>
      </c>
      <c r="K23" s="24">
        <v>107</v>
      </c>
      <c r="L23" s="24">
        <v>233</v>
      </c>
      <c r="M23" s="64">
        <f>(I23/J23*100)-100</f>
        <v>-54.803996925441965</v>
      </c>
      <c r="N23" s="14">
        <f>I23/H23</f>
        <v>58.8</v>
      </c>
      <c r="O23" s="38">
        <v>10</v>
      </c>
      <c r="P23" s="14">
        <v>2940</v>
      </c>
      <c r="Q23" s="14">
        <v>2106</v>
      </c>
      <c r="R23" s="14">
        <v>737</v>
      </c>
      <c r="S23" s="14">
        <v>398</v>
      </c>
      <c r="T23" s="64">
        <f>(P23/Q23*100)-100</f>
        <v>39.60113960113961</v>
      </c>
      <c r="U23" s="74">
        <v>11599</v>
      </c>
      <c r="V23" s="14">
        <f>P23/O23</f>
        <v>294</v>
      </c>
      <c r="W23" s="74">
        <f>SUM(U23,P23)</f>
        <v>14539</v>
      </c>
      <c r="X23" s="76">
        <v>2282</v>
      </c>
      <c r="Y23" s="75">
        <f>SUM(X23,R23)</f>
        <v>3019</v>
      </c>
    </row>
    <row r="24" spans="1:25" ht="12.75">
      <c r="A24" s="72">
        <v>11</v>
      </c>
      <c r="B24" s="72">
        <v>9</v>
      </c>
      <c r="C24" s="4" t="s">
        <v>64</v>
      </c>
      <c r="D24" s="4" t="s">
        <v>65</v>
      </c>
      <c r="E24" s="15" t="s">
        <v>53</v>
      </c>
      <c r="F24" s="15" t="s">
        <v>36</v>
      </c>
      <c r="G24" s="37">
        <v>5</v>
      </c>
      <c r="H24" s="37">
        <v>9</v>
      </c>
      <c r="I24" s="24">
        <v>1443</v>
      </c>
      <c r="J24" s="24">
        <v>3520</v>
      </c>
      <c r="K24" s="24">
        <v>260</v>
      </c>
      <c r="L24" s="24">
        <v>619</v>
      </c>
      <c r="M24" s="64">
        <f>(I24/J24*100)-100</f>
        <v>-59.00568181818181</v>
      </c>
      <c r="N24" s="14">
        <f>I24/H24</f>
        <v>160.33333333333334</v>
      </c>
      <c r="O24" s="38">
        <v>9</v>
      </c>
      <c r="P24" s="14">
        <v>2559</v>
      </c>
      <c r="Q24" s="14">
        <v>5616</v>
      </c>
      <c r="R24" s="14">
        <v>509</v>
      </c>
      <c r="S24" s="14">
        <v>1067</v>
      </c>
      <c r="T24" s="64">
        <f>(P24/Q24*100)-100</f>
        <v>-54.43376068376068</v>
      </c>
      <c r="U24" s="74">
        <v>57186</v>
      </c>
      <c r="V24" s="14">
        <f>P24/O24</f>
        <v>284.3333333333333</v>
      </c>
      <c r="W24" s="74">
        <f>SUM(U24,P24)</f>
        <v>59745</v>
      </c>
      <c r="X24" s="76">
        <v>11174</v>
      </c>
      <c r="Y24" s="75">
        <f>SUM(X24,R24)</f>
        <v>11683</v>
      </c>
    </row>
    <row r="25" spans="1:25" ht="12.75" customHeight="1">
      <c r="A25" s="72">
        <v>12</v>
      </c>
      <c r="B25" s="72" t="s">
        <v>54</v>
      </c>
      <c r="C25" s="89" t="s">
        <v>92</v>
      </c>
      <c r="D25" s="89" t="s">
        <v>93</v>
      </c>
      <c r="E25" s="15" t="s">
        <v>46</v>
      </c>
      <c r="F25" s="15" t="s">
        <v>42</v>
      </c>
      <c r="G25" s="37">
        <v>1</v>
      </c>
      <c r="H25" s="37">
        <v>10</v>
      </c>
      <c r="I25" s="24">
        <v>1335</v>
      </c>
      <c r="J25" s="24"/>
      <c r="K25" s="24">
        <v>281</v>
      </c>
      <c r="L25" s="24"/>
      <c r="M25" s="64"/>
      <c r="N25" s="14">
        <f>I25/H25</f>
        <v>133.5</v>
      </c>
      <c r="O25" s="73">
        <v>10</v>
      </c>
      <c r="P25" s="14">
        <v>1926</v>
      </c>
      <c r="Q25" s="14"/>
      <c r="R25" s="24">
        <v>428</v>
      </c>
      <c r="S25" s="24"/>
      <c r="T25" s="64"/>
      <c r="U25" s="76"/>
      <c r="V25" s="14">
        <f>P25/O25</f>
        <v>192.6</v>
      </c>
      <c r="W25" s="74">
        <f>SUM(U25,P25)</f>
        <v>1926</v>
      </c>
      <c r="X25" s="74">
        <v>124</v>
      </c>
      <c r="Y25" s="75">
        <f>SUM(X25,R25)</f>
        <v>552</v>
      </c>
    </row>
    <row r="26" spans="1:25" ht="12.75" customHeight="1">
      <c r="A26" s="72">
        <v>13</v>
      </c>
      <c r="B26" s="72">
        <v>14</v>
      </c>
      <c r="C26" s="4" t="s">
        <v>80</v>
      </c>
      <c r="D26" s="4" t="s">
        <v>81</v>
      </c>
      <c r="E26" s="15" t="s">
        <v>46</v>
      </c>
      <c r="F26" s="15" t="s">
        <v>72</v>
      </c>
      <c r="G26" s="37">
        <v>2</v>
      </c>
      <c r="H26" s="37">
        <v>1</v>
      </c>
      <c r="I26" s="14">
        <v>738</v>
      </c>
      <c r="J26" s="14">
        <v>932</v>
      </c>
      <c r="K26" s="14">
        <v>169</v>
      </c>
      <c r="L26" s="14">
        <v>196</v>
      </c>
      <c r="M26" s="64">
        <f>(I26/J26*100)-100</f>
        <v>-20.815450643776828</v>
      </c>
      <c r="N26" s="14">
        <f>I26/H26</f>
        <v>738</v>
      </c>
      <c r="O26" s="73">
        <v>1</v>
      </c>
      <c r="P26" s="14">
        <v>1787</v>
      </c>
      <c r="Q26" s="14">
        <v>1985</v>
      </c>
      <c r="R26" s="14">
        <v>411</v>
      </c>
      <c r="S26" s="14">
        <v>600</v>
      </c>
      <c r="T26" s="64">
        <f>(P26/Q26*100)-100</f>
        <v>-9.974811083123427</v>
      </c>
      <c r="U26" s="76">
        <v>2898</v>
      </c>
      <c r="V26" s="14">
        <f>P26/O26</f>
        <v>1787</v>
      </c>
      <c r="W26" s="74">
        <f>SUM(U26,P26)</f>
        <v>4685</v>
      </c>
      <c r="X26" s="74">
        <v>783</v>
      </c>
      <c r="Y26" s="75">
        <f>SUM(X26,R26)</f>
        <v>1194</v>
      </c>
    </row>
    <row r="27" spans="1:25" ht="12.75">
      <c r="A27" s="72">
        <v>14</v>
      </c>
      <c r="B27" s="72">
        <v>11</v>
      </c>
      <c r="C27" s="4" t="s">
        <v>70</v>
      </c>
      <c r="D27" s="4" t="s">
        <v>71</v>
      </c>
      <c r="E27" s="15" t="s">
        <v>46</v>
      </c>
      <c r="F27" s="15" t="s">
        <v>72</v>
      </c>
      <c r="G27" s="37">
        <v>3</v>
      </c>
      <c r="H27" s="37">
        <v>1</v>
      </c>
      <c r="I27" s="94">
        <v>480</v>
      </c>
      <c r="J27" s="94">
        <v>2007</v>
      </c>
      <c r="K27" s="95">
        <v>103</v>
      </c>
      <c r="L27" s="95">
        <v>452</v>
      </c>
      <c r="M27" s="64">
        <f>(I27/J27*100)-100</f>
        <v>-76.08370702541106</v>
      </c>
      <c r="N27" s="14">
        <f>I27/H27</f>
        <v>480</v>
      </c>
      <c r="O27" s="73">
        <v>1</v>
      </c>
      <c r="P27" s="22">
        <v>1257</v>
      </c>
      <c r="Q27" s="22">
        <v>3567</v>
      </c>
      <c r="R27" s="22">
        <v>286</v>
      </c>
      <c r="S27" s="22">
        <v>808</v>
      </c>
      <c r="T27" s="64">
        <f>(P27/Q27*100)-100</f>
        <v>-64.76030277544155</v>
      </c>
      <c r="U27" s="74">
        <v>10083</v>
      </c>
      <c r="V27" s="14">
        <f>P27/O27</f>
        <v>1257</v>
      </c>
      <c r="W27" s="74">
        <f>SUM(U27,P27)</f>
        <v>11340</v>
      </c>
      <c r="X27" s="76">
        <v>2145</v>
      </c>
      <c r="Y27" s="75">
        <f>SUM(X27,R27)</f>
        <v>2431</v>
      </c>
    </row>
    <row r="28" spans="1:25" ht="12.75">
      <c r="A28" s="72">
        <v>15</v>
      </c>
      <c r="B28" s="72">
        <v>8</v>
      </c>
      <c r="C28" s="4" t="s">
        <v>75</v>
      </c>
      <c r="D28" s="4" t="s">
        <v>76</v>
      </c>
      <c r="E28" s="15" t="s">
        <v>61</v>
      </c>
      <c r="F28" s="15" t="s">
        <v>56</v>
      </c>
      <c r="G28" s="37">
        <v>3</v>
      </c>
      <c r="H28" s="37">
        <v>9</v>
      </c>
      <c r="I28" s="24">
        <v>712</v>
      </c>
      <c r="J28" s="24">
        <v>3504</v>
      </c>
      <c r="K28" s="14">
        <v>134</v>
      </c>
      <c r="L28" s="14">
        <v>623</v>
      </c>
      <c r="M28" s="64">
        <f>(I28/J28*100)-100</f>
        <v>-79.68036529680366</v>
      </c>
      <c r="N28" s="14">
        <f>I28/H28</f>
        <v>79.11111111111111</v>
      </c>
      <c r="O28" s="73">
        <v>9</v>
      </c>
      <c r="P28" s="14">
        <v>1224</v>
      </c>
      <c r="Q28" s="14">
        <v>5788</v>
      </c>
      <c r="R28" s="14">
        <v>252</v>
      </c>
      <c r="S28" s="14">
        <v>1125</v>
      </c>
      <c r="T28" s="64">
        <f>(P28/Q28*100)-100</f>
        <v>-78.852798894264</v>
      </c>
      <c r="U28" s="24">
        <v>19216</v>
      </c>
      <c r="V28" s="14">
        <f>P28/O28</f>
        <v>136</v>
      </c>
      <c r="W28" s="74">
        <f>SUM(U28,P28)</f>
        <v>20440</v>
      </c>
      <c r="X28" s="74">
        <v>3743</v>
      </c>
      <c r="Y28" s="75">
        <f>SUM(X28,R28)</f>
        <v>3995</v>
      </c>
    </row>
    <row r="29" spans="1:25" ht="12.75">
      <c r="A29" s="72">
        <v>16</v>
      </c>
      <c r="B29" s="72">
        <v>10</v>
      </c>
      <c r="C29" s="4" t="s">
        <v>82</v>
      </c>
      <c r="D29" s="4" t="s">
        <v>83</v>
      </c>
      <c r="E29" s="15" t="s">
        <v>50</v>
      </c>
      <c r="F29" s="15" t="s">
        <v>42</v>
      </c>
      <c r="G29" s="37">
        <v>2</v>
      </c>
      <c r="H29" s="37">
        <v>10</v>
      </c>
      <c r="I29" s="24">
        <v>529</v>
      </c>
      <c r="J29" s="24">
        <v>2392</v>
      </c>
      <c r="K29" s="94">
        <v>94</v>
      </c>
      <c r="L29" s="94">
        <v>428</v>
      </c>
      <c r="M29" s="64">
        <f>(I29/J29*100)-100</f>
        <v>-77.88461538461539</v>
      </c>
      <c r="N29" s="14">
        <f>I29/H29</f>
        <v>52.9</v>
      </c>
      <c r="O29" s="37">
        <v>10</v>
      </c>
      <c r="P29" s="22">
        <v>911</v>
      </c>
      <c r="Q29" s="22">
        <v>3745</v>
      </c>
      <c r="R29" s="22">
        <v>179</v>
      </c>
      <c r="S29" s="22">
        <v>740</v>
      </c>
      <c r="T29" s="64">
        <f>(P29/Q29*100)-100</f>
        <v>-75.67423230974633</v>
      </c>
      <c r="U29" s="90">
        <v>3745</v>
      </c>
      <c r="V29" s="14">
        <f>P29/O29</f>
        <v>91.1</v>
      </c>
      <c r="W29" s="74">
        <f>SUM(U29,P29)</f>
        <v>4656</v>
      </c>
      <c r="X29" s="74">
        <v>740</v>
      </c>
      <c r="Y29" s="75">
        <f>SUM(X29,R29)</f>
        <v>919</v>
      </c>
    </row>
    <row r="30" spans="1:25" ht="12.75">
      <c r="A30" s="72">
        <v>17</v>
      </c>
      <c r="B30" s="72">
        <v>12</v>
      </c>
      <c r="C30" s="4" t="s">
        <v>77</v>
      </c>
      <c r="D30" s="4" t="s">
        <v>77</v>
      </c>
      <c r="E30" s="15" t="s">
        <v>46</v>
      </c>
      <c r="F30" s="15" t="s">
        <v>55</v>
      </c>
      <c r="G30" s="37">
        <v>2</v>
      </c>
      <c r="H30" s="37">
        <v>9</v>
      </c>
      <c r="I30" s="24">
        <v>365</v>
      </c>
      <c r="J30" s="24">
        <v>1539</v>
      </c>
      <c r="K30" s="22">
        <v>67</v>
      </c>
      <c r="L30" s="22">
        <v>267</v>
      </c>
      <c r="M30" s="64">
        <f>(I30/J30*100)-100</f>
        <v>-76.28330084470436</v>
      </c>
      <c r="N30" s="14">
        <f>I30/H30</f>
        <v>40.55555555555556</v>
      </c>
      <c r="O30" s="37">
        <v>9</v>
      </c>
      <c r="P30" s="22">
        <v>703</v>
      </c>
      <c r="Q30" s="22">
        <v>2253</v>
      </c>
      <c r="R30" s="22">
        <v>158</v>
      </c>
      <c r="S30" s="22">
        <v>423</v>
      </c>
      <c r="T30" s="64">
        <f>(P30/Q30*100)-100</f>
        <v>-68.79715934309809</v>
      </c>
      <c r="U30" s="74">
        <v>2253</v>
      </c>
      <c r="V30" s="14">
        <f>P30/O30</f>
        <v>78.11111111111111</v>
      </c>
      <c r="W30" s="74">
        <f>SUM(U30,P30)</f>
        <v>2956</v>
      </c>
      <c r="X30" s="74">
        <v>423</v>
      </c>
      <c r="Y30" s="75">
        <f>SUM(X30,R30)</f>
        <v>581</v>
      </c>
    </row>
    <row r="31" spans="1:25" ht="12.75">
      <c r="A31" s="72">
        <v>18</v>
      </c>
      <c r="B31" s="72"/>
      <c r="C31" s="99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186</v>
      </c>
      <c r="I34" s="31">
        <f>SUM(I14:I33)</f>
        <v>59319</v>
      </c>
      <c r="J34" s="31">
        <v>37447</v>
      </c>
      <c r="K34" s="31">
        <f>SUM(K14:K33)</f>
        <v>10842</v>
      </c>
      <c r="L34" s="31">
        <v>6593</v>
      </c>
      <c r="M34" s="68">
        <f>(I34/J34*100)-100</f>
        <v>58.40788314150666</v>
      </c>
      <c r="N34" s="32">
        <f>I34/H34</f>
        <v>318.9193548387097</v>
      </c>
      <c r="O34" s="34">
        <f>SUM(O14:O33)</f>
        <v>186</v>
      </c>
      <c r="P34" s="31">
        <f>SUM(P14:P33)</f>
        <v>105183</v>
      </c>
      <c r="Q34" s="31">
        <v>95409</v>
      </c>
      <c r="R34" s="31">
        <f>SUM(R14:R33)</f>
        <v>21556</v>
      </c>
      <c r="S34" s="31">
        <v>19589</v>
      </c>
      <c r="T34" s="68">
        <f>(P34/Q34*100)-100</f>
        <v>10.244316573908122</v>
      </c>
      <c r="U34" s="31">
        <f>SUM(U14:U33)</f>
        <v>838646</v>
      </c>
      <c r="V34" s="86">
        <f>P34/O34</f>
        <v>565.5</v>
      </c>
      <c r="W34" s="88">
        <f>SUM(U34,P34)</f>
        <v>943829</v>
      </c>
      <c r="X34" s="87">
        <f>SUM(X14:X33)</f>
        <v>161482</v>
      </c>
      <c r="Y34" s="35">
        <f>SUM(Y14:Y33)</f>
        <v>183038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29 - Aug</v>
      </c>
      <c r="L4" s="20"/>
      <c r="M4" s="62" t="str">
        <f>'WEEKLY COMPETITIVE REPORT'!M4</f>
        <v>31 -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0.746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28 - Aug</v>
      </c>
      <c r="L5" s="7"/>
      <c r="M5" s="63" t="str">
        <f>'WEEKLY COMPETITIVE REPORT'!M5</f>
        <v>03 -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41886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LUCY</v>
      </c>
      <c r="D14" s="4" t="str">
        <f>'WEEKLY COMPETITIVE REPORT'!D14</f>
        <v>LUCY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10</v>
      </c>
      <c r="I14" s="14">
        <f>'WEEKLY COMPETITIVE REPORT'!I14/Y4</f>
        <v>23306.970509383376</v>
      </c>
      <c r="J14" s="14">
        <f>'WEEKLY COMPETITIVE REPORT'!J14/Y4</f>
        <v>45564.34316353888</v>
      </c>
      <c r="K14" s="22">
        <f>'WEEKLY COMPETITIVE REPORT'!K14</f>
        <v>3070</v>
      </c>
      <c r="L14" s="22">
        <f>'WEEKLY COMPETITIVE REPORT'!L14</f>
        <v>5962</v>
      </c>
      <c r="M14" s="64">
        <f>'WEEKLY COMPETITIVE REPORT'!M14</f>
        <v>-48.848224530022655</v>
      </c>
      <c r="N14" s="14">
        <f aca="true" t="shared" si="0" ref="N14:N20">I14/H14</f>
        <v>2330.6970509383377</v>
      </c>
      <c r="O14" s="37">
        <f>'WEEKLY COMPETITIVE REPORT'!O14</f>
        <v>10</v>
      </c>
      <c r="P14" s="14">
        <f>'WEEKLY COMPETITIVE REPORT'!P14/Y4</f>
        <v>40116.62198391421</v>
      </c>
      <c r="Q14" s="14">
        <f>'WEEKLY COMPETITIVE REPORT'!Q14/Y4</f>
        <v>76183.64611260053</v>
      </c>
      <c r="R14" s="22">
        <f>'WEEKLY COMPETITIVE REPORT'!R14</f>
        <v>6033</v>
      </c>
      <c r="S14" s="22">
        <f>'WEEKLY COMPETITIVE REPORT'!S14</f>
        <v>11146</v>
      </c>
      <c r="T14" s="64">
        <f>'WEEKLY COMPETITIVE REPORT'!T14</f>
        <v>-47.34221315081027</v>
      </c>
      <c r="U14" s="14">
        <f>'WEEKLY COMPETITIVE REPORT'!U14/Y4</f>
        <v>81654.15549597856</v>
      </c>
      <c r="V14" s="14">
        <f aca="true" t="shared" si="1" ref="V14:V20">P14/O14</f>
        <v>4011.6621983914206</v>
      </c>
      <c r="W14" s="25">
        <f aca="true" t="shared" si="2" ref="W14:W20">P14+U14</f>
        <v>121770.77747989277</v>
      </c>
      <c r="X14" s="22">
        <f>'WEEKLY COMPETITIVE REPORT'!X14</f>
        <v>11904</v>
      </c>
      <c r="Y14" s="56">
        <f>'WEEKLY COMPETITIVE REPORT'!Y14</f>
        <v>17937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EXPENDABLES 3</v>
      </c>
      <c r="D15" s="4" t="str">
        <f>'WEEKLY COMPETITIVE REPORT'!D15</f>
        <v>PLAČANCI 3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10411.528150134049</v>
      </c>
      <c r="J15" s="14">
        <f>'WEEKLY COMPETITIVE REPORT'!J15/Y4</f>
        <v>0</v>
      </c>
      <c r="K15" s="22">
        <f>'WEEKLY COMPETITIVE REPORT'!K15</f>
        <v>1309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1156.8364611260054</v>
      </c>
      <c r="O15" s="37">
        <f>'WEEKLY COMPETITIVE REPORT'!O15</f>
        <v>9</v>
      </c>
      <c r="P15" s="14">
        <f>'WEEKLY COMPETITIVE REPORT'!P15/Y4</f>
        <v>16954.4235924933</v>
      </c>
      <c r="Q15" s="14">
        <f>'WEEKLY COMPETITIVE REPORT'!Q15/Y4</f>
        <v>0</v>
      </c>
      <c r="R15" s="22">
        <f>'WEEKLY COMPETITIVE REPORT'!R15</f>
        <v>2342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1883.8248436103665</v>
      </c>
      <c r="W15" s="25">
        <f t="shared" si="2"/>
        <v>16954.4235924933</v>
      </c>
      <c r="X15" s="22">
        <f>'WEEKLY COMPETITIVE REPORT'!X15</f>
        <v>0</v>
      </c>
      <c r="Y15" s="56">
        <f>'WEEKLY COMPETITIVE REPORT'!Y15</f>
        <v>2342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SEX TAPE</v>
      </c>
      <c r="D16" s="4" t="str">
        <f>'WEEKLY COMPETITIVE REPORT'!D16</f>
        <v>VROČI POSNETKI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4</v>
      </c>
      <c r="H16" s="37">
        <f>'WEEKLY COMPETITIVE REPORT'!H16</f>
        <v>11</v>
      </c>
      <c r="I16" s="14">
        <f>'WEEKLY COMPETITIVE REPORT'!I16/Y4</f>
        <v>9611.260053619302</v>
      </c>
      <c r="J16" s="14">
        <f>'WEEKLY COMPETITIVE REPORT'!J16/Y4</f>
        <v>21880.69705093834</v>
      </c>
      <c r="K16" s="22">
        <f>'WEEKLY COMPETITIVE REPORT'!K16</f>
        <v>1277</v>
      </c>
      <c r="L16" s="22">
        <f>'WEEKLY COMPETITIVE REPORT'!L16</f>
        <v>2882</v>
      </c>
      <c r="M16" s="64">
        <f>'WEEKLY COMPETITIVE REPORT'!M16</f>
        <v>-56.07425105679103</v>
      </c>
      <c r="N16" s="14">
        <f t="shared" si="0"/>
        <v>873.7509139653911</v>
      </c>
      <c r="O16" s="37">
        <f>'WEEKLY COMPETITIVE REPORT'!O16</f>
        <v>11</v>
      </c>
      <c r="P16" s="14">
        <f>'WEEKLY COMPETITIVE REPORT'!P16/Y4</f>
        <v>15758.713136729222</v>
      </c>
      <c r="Q16" s="14">
        <f>'WEEKLY COMPETITIVE REPORT'!Q16/Y4</f>
        <v>32117.962466487937</v>
      </c>
      <c r="R16" s="22">
        <f>'WEEKLY COMPETITIVE REPORT'!R16</f>
        <v>2341</v>
      </c>
      <c r="S16" s="22">
        <f>'WEEKLY COMPETITIVE REPORT'!S16</f>
        <v>4577</v>
      </c>
      <c r="T16" s="64">
        <f>'WEEKLY COMPETITIVE REPORT'!T16</f>
        <v>-50.93489148580968</v>
      </c>
      <c r="U16" s="14">
        <f>'WEEKLY COMPETITIVE REPORT'!U16/Y4</f>
        <v>122760.05361930295</v>
      </c>
      <c r="V16" s="14">
        <f t="shared" si="1"/>
        <v>1432.610285157202</v>
      </c>
      <c r="W16" s="25">
        <f t="shared" si="2"/>
        <v>138518.7667560322</v>
      </c>
      <c r="X16" s="22">
        <f>'WEEKLY COMPETITIVE REPORT'!X16</f>
        <v>17657</v>
      </c>
      <c r="Y16" s="56">
        <f>'WEEKLY COMPETITIVE REPORT'!Y16</f>
        <v>19998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AS ABOVE SO BELOW</v>
      </c>
      <c r="D17" s="4" t="str">
        <f>'WEEKLY COMPETITIVE REPORT'!D17</f>
        <v>KAKOR ZGORAJ TAKO SPODAJ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5836.461126005362</v>
      </c>
      <c r="J17" s="14">
        <f>'WEEKLY COMPETITIVE REPORT'!J17/Y4</f>
        <v>0</v>
      </c>
      <c r="K17" s="22">
        <f>'WEEKLY COMPETITIVE REPORT'!K17</f>
        <v>783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648.4956806672624</v>
      </c>
      <c r="O17" s="37">
        <f>'WEEKLY COMPETITIVE REPORT'!O17</f>
        <v>9</v>
      </c>
      <c r="P17" s="14">
        <f>'WEEKLY COMPETITIVE REPORT'!P17/Y4</f>
        <v>10450.402144772119</v>
      </c>
      <c r="Q17" s="14">
        <f>'WEEKLY COMPETITIVE REPORT'!Q17/Y4</f>
        <v>0</v>
      </c>
      <c r="R17" s="22">
        <f>'WEEKLY COMPETITIVE REPORT'!R17</f>
        <v>1566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1161.1557938635688</v>
      </c>
      <c r="W17" s="25">
        <f t="shared" si="2"/>
        <v>10450.402144772119</v>
      </c>
      <c r="X17" s="22">
        <f>'WEEKLY COMPETITIVE REPORT'!X17</f>
        <v>0</v>
      </c>
      <c r="Y17" s="56">
        <f>'WEEKLY COMPETITIVE REPORT'!Y17</f>
        <v>1566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TEENAGE MUTANT NINJA TURTLES</v>
      </c>
      <c r="D18" s="4" t="str">
        <f>'WEEKLY COMPETITIVE REPORT'!D18</f>
        <v>NINJA ŽELVE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3</v>
      </c>
      <c r="H18" s="37">
        <f>'WEEKLY COMPETITIVE REPORT'!H18</f>
        <v>17</v>
      </c>
      <c r="I18" s="14">
        <f>'WEEKLY COMPETITIVE REPORT'!I18/Y4</f>
        <v>6213.13672922252</v>
      </c>
      <c r="J18" s="14">
        <f>'WEEKLY COMPETITIVE REPORT'!J18/Y4</f>
        <v>18554.959785522788</v>
      </c>
      <c r="K18" s="22">
        <f>'WEEKLY COMPETITIVE REPORT'!K18</f>
        <v>845</v>
      </c>
      <c r="L18" s="22">
        <f>'WEEKLY COMPETITIVE REPORT'!L18</f>
        <v>2067</v>
      </c>
      <c r="M18" s="64">
        <f>'WEEKLY COMPETITIVE REPORT'!M18</f>
        <v>-66.51495448634591</v>
      </c>
      <c r="N18" s="14">
        <f t="shared" si="0"/>
        <v>365.4786311307365</v>
      </c>
      <c r="O18" s="37">
        <f>'WEEKLY COMPETITIVE REPORT'!O18</f>
        <v>17</v>
      </c>
      <c r="P18" s="14">
        <f>'WEEKLY COMPETITIVE REPORT'!P18/Y4</f>
        <v>10071.045576407507</v>
      </c>
      <c r="Q18" s="14">
        <f>'WEEKLY COMPETITIVE REPORT'!Q18/Y4</f>
        <v>32509.383378016086</v>
      </c>
      <c r="R18" s="22">
        <f>'WEEKLY COMPETITIVE REPORT'!R18</f>
        <v>1456</v>
      </c>
      <c r="S18" s="22">
        <f>'WEEKLY COMPETITIVE REPORT'!S18</f>
        <v>3887</v>
      </c>
      <c r="T18" s="64">
        <f>'WEEKLY COMPETITIVE REPORT'!T18</f>
        <v>-69.02111166089395</v>
      </c>
      <c r="U18" s="14">
        <f>'WEEKLY COMPETITIVE REPORT'!U18/Y4</f>
        <v>90490.61662198392</v>
      </c>
      <c r="V18" s="14">
        <f t="shared" si="1"/>
        <v>592.4144456710299</v>
      </c>
      <c r="W18" s="25">
        <f t="shared" si="2"/>
        <v>100561.66219839142</v>
      </c>
      <c r="X18" s="22">
        <f>'WEEKLY COMPETITIVE REPORT'!X18</f>
        <v>10876</v>
      </c>
      <c r="Y18" s="56">
        <f>'WEEKLY COMPETITIVE REPORT'!Y18</f>
        <v>12332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22 JUMP STREET</v>
      </c>
      <c r="D19" s="4" t="str">
        <f>'WEEKLY COMPETITIVE REPORT'!D19</f>
        <v>22 JUMP STREET: MLADENIČA NA FAKSU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6</v>
      </c>
      <c r="H19" s="37">
        <f>'WEEKLY COMPETITIVE REPORT'!H19</f>
        <v>10</v>
      </c>
      <c r="I19" s="14">
        <f>'WEEKLY COMPETITIVE REPORT'!I19/Y4</f>
        <v>5109.919571045576</v>
      </c>
      <c r="J19" s="14">
        <f>'WEEKLY COMPETITIVE REPORT'!J19/Y4</f>
        <v>13670.241286863271</v>
      </c>
      <c r="K19" s="22">
        <f>'WEEKLY COMPETITIVE REPORT'!K19</f>
        <v>698</v>
      </c>
      <c r="L19" s="22">
        <f>'WEEKLY COMPETITIVE REPORT'!L19</f>
        <v>1817</v>
      </c>
      <c r="M19" s="64">
        <f>'WEEKLY COMPETITIVE REPORT'!M19</f>
        <v>-62.62012159246911</v>
      </c>
      <c r="N19" s="14">
        <f t="shared" si="0"/>
        <v>510.9919571045576</v>
      </c>
      <c r="O19" s="37">
        <f>'WEEKLY COMPETITIVE REPORT'!O19</f>
        <v>10</v>
      </c>
      <c r="P19" s="14">
        <f>'WEEKLY COMPETITIVE REPORT'!P19/Y4</f>
        <v>9180.965147453084</v>
      </c>
      <c r="Q19" s="14">
        <f>'WEEKLY COMPETITIVE REPORT'!Q19/Y4</f>
        <v>23105.898123324398</v>
      </c>
      <c r="R19" s="22">
        <f>'WEEKLY COMPETITIVE REPORT'!R19</f>
        <v>1433</v>
      </c>
      <c r="S19" s="22">
        <f>'WEEKLY COMPETITIVE REPORT'!S19</f>
        <v>3392</v>
      </c>
      <c r="T19" s="64">
        <f>'WEEKLY COMPETITIVE REPORT'!T19</f>
        <v>-60.265707489702386</v>
      </c>
      <c r="U19" s="14">
        <f>'WEEKLY COMPETITIVE REPORT'!U19/Y4</f>
        <v>199600.5361930295</v>
      </c>
      <c r="V19" s="14">
        <f t="shared" si="1"/>
        <v>918.0965147453084</v>
      </c>
      <c r="W19" s="25">
        <f t="shared" si="2"/>
        <v>208781.50134048256</v>
      </c>
      <c r="X19" s="22">
        <f>'WEEKLY COMPETITIVE REPORT'!X19</f>
        <v>29776</v>
      </c>
      <c r="Y19" s="56">
        <f>'WEEKLY COMPETITIVE REPORT'!Y19</f>
        <v>31209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PLANES 2: FIRE &amp; RESCUE</v>
      </c>
      <c r="D20" s="4" t="str">
        <f>'WEEKLY COMPETITIVE REPORT'!D20</f>
        <v>AVIONI 2: V AKCIJI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7</v>
      </c>
      <c r="H20" s="37">
        <f>'WEEKLY COMPETITIVE REPORT'!H20</f>
        <v>22</v>
      </c>
      <c r="I20" s="14">
        <f>'WEEKLY COMPETITIVE REPORT'!I20/Y4</f>
        <v>4624.664879356568</v>
      </c>
      <c r="J20" s="14">
        <f>'WEEKLY COMPETITIVE REPORT'!J20/Y4</f>
        <v>10900.804289544236</v>
      </c>
      <c r="K20" s="22">
        <f>'WEEKLY COMPETITIVE REPORT'!K20</f>
        <v>648</v>
      </c>
      <c r="L20" s="22">
        <f>'WEEKLY COMPETITIVE REPORT'!L20</f>
        <v>1511</v>
      </c>
      <c r="M20" s="64">
        <f>'WEEKLY COMPETITIVE REPORT'!M20</f>
        <v>-57.575012297097885</v>
      </c>
      <c r="N20" s="14">
        <f t="shared" si="0"/>
        <v>210.2120399707531</v>
      </c>
      <c r="O20" s="37">
        <f>'WEEKLY COMPETITIVE REPORT'!O20</f>
        <v>22</v>
      </c>
      <c r="P20" s="14">
        <f>'WEEKLY COMPETITIVE REPORT'!P20/Y4</f>
        <v>9116.621983914209</v>
      </c>
      <c r="Q20" s="14">
        <f>'WEEKLY COMPETITIVE REPORT'!Q20/Y4</f>
        <v>16438.33780160858</v>
      </c>
      <c r="R20" s="22">
        <f>'WEEKLY COMPETITIVE REPORT'!R20</f>
        <v>1545</v>
      </c>
      <c r="S20" s="22">
        <f>'WEEKLY COMPETITIVE REPORT'!S20</f>
        <v>2388</v>
      </c>
      <c r="T20" s="64">
        <f>'WEEKLY COMPETITIVE REPORT'!T20</f>
        <v>-44.54048764576368</v>
      </c>
      <c r="U20" s="14">
        <f>'WEEKLY COMPETITIVE REPORT'!U20/Y4</f>
        <v>128340.48257372655</v>
      </c>
      <c r="V20" s="14">
        <f t="shared" si="1"/>
        <v>414.39190835973676</v>
      </c>
      <c r="W20" s="25">
        <f t="shared" si="2"/>
        <v>137457.10455764076</v>
      </c>
      <c r="X20" s="22">
        <f>'WEEKLY COMPETITIVE REPORT'!X20</f>
        <v>19403</v>
      </c>
      <c r="Y20" s="56">
        <f>'WEEKLY COMPETITIVE REPORT'!Y20</f>
        <v>20948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GUARDIANS OF THE GALAXY</v>
      </c>
      <c r="D21" s="4" t="str">
        <f>'WEEKLY COMPETITIVE REPORT'!D21</f>
        <v>VARUHI GALAKSIJE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5</v>
      </c>
      <c r="H21" s="37">
        <f>'WEEKLY COMPETITIVE REPORT'!H21</f>
        <v>17</v>
      </c>
      <c r="I21" s="14">
        <f>'WEEKLY COMPETITIVE REPORT'!I21/Y4</f>
        <v>3471.8498659517427</v>
      </c>
      <c r="J21" s="14">
        <f>'WEEKLY COMPETITIVE REPORT'!J21/Y4</f>
        <v>8981.233243967828</v>
      </c>
      <c r="K21" s="22">
        <f>'WEEKLY COMPETITIVE REPORT'!K21</f>
        <v>413</v>
      </c>
      <c r="L21" s="22">
        <f>'WEEKLY COMPETITIVE REPORT'!L21</f>
        <v>1080</v>
      </c>
      <c r="M21" s="64">
        <f>'WEEKLY COMPETITIVE REPORT'!M21</f>
        <v>-61.343283582089555</v>
      </c>
      <c r="N21" s="14">
        <f aca="true" t="shared" si="3" ref="N21:N33">I21/H21</f>
        <v>204.2264627030437</v>
      </c>
      <c r="O21" s="37">
        <f>'WEEKLY COMPETITIVE REPORT'!O21</f>
        <v>17</v>
      </c>
      <c r="P21" s="14">
        <f>'WEEKLY COMPETITIVE REPORT'!P21/Y4</f>
        <v>6588.471849865952</v>
      </c>
      <c r="Q21" s="14">
        <f>'WEEKLY COMPETITIVE REPORT'!Q21/Y4</f>
        <v>15962.466487935657</v>
      </c>
      <c r="R21" s="22">
        <f>'WEEKLY COMPETITIVE REPORT'!R21</f>
        <v>900</v>
      </c>
      <c r="S21" s="22">
        <f>'WEEKLY COMPETITIVE REPORT'!S21</f>
        <v>2123</v>
      </c>
      <c r="T21" s="64">
        <f>'WEEKLY COMPETITIVE REPORT'!T21</f>
        <v>-58.72522673832717</v>
      </c>
      <c r="U21" s="14">
        <f>'WEEKLY COMPETITIVE REPORT'!U21/Y4</f>
        <v>113265.41554959786</v>
      </c>
      <c r="V21" s="14">
        <f aca="true" t="shared" si="4" ref="V21:V33">P21/O21</f>
        <v>387.55716763917366</v>
      </c>
      <c r="W21" s="25">
        <f aca="true" t="shared" si="5" ref="W21:W33">P21+U21</f>
        <v>119853.88739946381</v>
      </c>
      <c r="X21" s="22">
        <f>'WEEKLY COMPETITIVE REPORT'!X21</f>
        <v>15326</v>
      </c>
      <c r="Y21" s="56">
        <f>'WEEKLY COMPETITIVE REPORT'!Y21</f>
        <v>16226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HOW TO TRAIN YOUR DRAGON 2</v>
      </c>
      <c r="D22" s="4" t="str">
        <f>'WEEKLY COMPETITIVE REPORT'!D22</f>
        <v>KAKO IZURITI SVOJEGA ZMAJA 2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11</v>
      </c>
      <c r="H22" s="37">
        <f>'WEEKLY COMPETITIVE REPORT'!H22</f>
        <v>22</v>
      </c>
      <c r="I22" s="14">
        <f>'WEEKLY COMPETITIVE REPORT'!I22/Y4</f>
        <v>2632.7077747989274</v>
      </c>
      <c r="J22" s="14">
        <f>'WEEKLY COMPETITIVE REPORT'!J22/Y4</f>
        <v>6323.0563002680965</v>
      </c>
      <c r="K22" s="22">
        <f>'WEEKLY COMPETITIVE REPORT'!K22</f>
        <v>584</v>
      </c>
      <c r="L22" s="22">
        <f>'WEEKLY COMPETITIVE REPORT'!L22</f>
        <v>852</v>
      </c>
      <c r="M22" s="64">
        <f>'WEEKLY COMPETITIVE REPORT'!M22</f>
        <v>-58.36336654653381</v>
      </c>
      <c r="N22" s="14">
        <f t="shared" si="3"/>
        <v>119.66853521813306</v>
      </c>
      <c r="O22" s="37">
        <f>'WEEKLY COMPETITIVE REPORT'!O22</f>
        <v>22</v>
      </c>
      <c r="P22" s="14">
        <f>'WEEKLY COMPETITIVE REPORT'!P22/Y4</f>
        <v>4920.9115281501345</v>
      </c>
      <c r="Q22" s="14">
        <f>'WEEKLY COMPETITIVE REPORT'!Q22/Y4</f>
        <v>9910.187667560322</v>
      </c>
      <c r="R22" s="22">
        <f>'WEEKLY COMPETITIVE REPORT'!R22</f>
        <v>980</v>
      </c>
      <c r="S22" s="22">
        <f>'WEEKLY COMPETITIVE REPORT'!S22</f>
        <v>1451</v>
      </c>
      <c r="T22" s="64">
        <f>'WEEKLY COMPETITIVE REPORT'!T22</f>
        <v>-50.34492087109428</v>
      </c>
      <c r="U22" s="14">
        <f>'WEEKLY COMPETITIVE REPORT'!U22/Y4</f>
        <v>244674.26273458445</v>
      </c>
      <c r="V22" s="14">
        <f t="shared" si="4"/>
        <v>223.67779673409703</v>
      </c>
      <c r="W22" s="25">
        <f t="shared" si="5"/>
        <v>249595.1742627346</v>
      </c>
      <c r="X22" s="22">
        <f>'WEEKLY COMPETITIVE REPORT'!X22</f>
        <v>35126</v>
      </c>
      <c r="Y22" s="56">
        <f>'WEEKLY COMPETITIVE REPORT'!Y22</f>
        <v>36106</v>
      </c>
    </row>
    <row r="23" spans="1:25" ht="12.75">
      <c r="A23" s="50">
        <v>10</v>
      </c>
      <c r="B23" s="4">
        <f>'WEEKLY COMPETITIVE REPORT'!B23</f>
        <v>13</v>
      </c>
      <c r="C23" s="4" t="str">
        <f>'WEEKLY COMPETITIVE REPORT'!C23</f>
        <v>CHEF</v>
      </c>
      <c r="D23" s="4" t="str">
        <f>'WEEKLY COMPETITIVE REPORT'!D23</f>
        <v>ŠEF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4</v>
      </c>
      <c r="H23" s="37">
        <f>'WEEKLY COMPETITIVE REPORT'!H23</f>
        <v>10</v>
      </c>
      <c r="I23" s="14">
        <f>'WEEKLY COMPETITIVE REPORT'!I23/Y4</f>
        <v>788.2037533512064</v>
      </c>
      <c r="J23" s="14">
        <f>'WEEKLY COMPETITIVE REPORT'!J23/Y4</f>
        <v>1743.9678284182305</v>
      </c>
      <c r="K23" s="22">
        <f>'WEEKLY COMPETITIVE REPORT'!K23</f>
        <v>107</v>
      </c>
      <c r="L23" s="22">
        <f>'WEEKLY COMPETITIVE REPORT'!L23</f>
        <v>233</v>
      </c>
      <c r="M23" s="64">
        <f>'WEEKLY COMPETITIVE REPORT'!M23</f>
        <v>-54.803996925441965</v>
      </c>
      <c r="N23" s="14">
        <f t="shared" si="3"/>
        <v>78.82037533512064</v>
      </c>
      <c r="O23" s="37">
        <f>'WEEKLY COMPETITIVE REPORT'!O23</f>
        <v>10</v>
      </c>
      <c r="P23" s="14">
        <f>'WEEKLY COMPETITIVE REPORT'!P23/Y4</f>
        <v>3941.018766756032</v>
      </c>
      <c r="Q23" s="14">
        <f>'WEEKLY COMPETITIVE REPORT'!Q23/Y4</f>
        <v>2823.0563002680965</v>
      </c>
      <c r="R23" s="22">
        <f>'WEEKLY COMPETITIVE REPORT'!R23</f>
        <v>737</v>
      </c>
      <c r="S23" s="22">
        <f>'WEEKLY COMPETITIVE REPORT'!S23</f>
        <v>398</v>
      </c>
      <c r="T23" s="64">
        <f>'WEEKLY COMPETITIVE REPORT'!T23</f>
        <v>39.60113960113961</v>
      </c>
      <c r="U23" s="14">
        <f>'WEEKLY COMPETITIVE REPORT'!U23/Y4</f>
        <v>15548.257372654156</v>
      </c>
      <c r="V23" s="14">
        <f t="shared" si="4"/>
        <v>394.1018766756032</v>
      </c>
      <c r="W23" s="25">
        <f t="shared" si="5"/>
        <v>19489.276139410187</v>
      </c>
      <c r="X23" s="22">
        <f>'WEEKLY COMPETITIVE REPORT'!X23</f>
        <v>2282</v>
      </c>
      <c r="Y23" s="56">
        <f>'WEEKLY COMPETITIVE REPORT'!Y23</f>
        <v>3019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HERCULES</v>
      </c>
      <c r="D24" s="4" t="str">
        <f>'WEEKLY COMPETITIVE REPORT'!D24</f>
        <v>HERKULES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5</v>
      </c>
      <c r="H24" s="37">
        <f>'WEEKLY COMPETITIVE REPORT'!H24</f>
        <v>9</v>
      </c>
      <c r="I24" s="14">
        <f>'WEEKLY COMPETITIVE REPORT'!I24/Y4</f>
        <v>1934.3163538873994</v>
      </c>
      <c r="J24" s="14">
        <f>'WEEKLY COMPETITIVE REPORT'!J24/Y4</f>
        <v>4718.498659517426</v>
      </c>
      <c r="K24" s="22">
        <f>'WEEKLY COMPETITIVE REPORT'!K24</f>
        <v>260</v>
      </c>
      <c r="L24" s="22">
        <f>'WEEKLY COMPETITIVE REPORT'!L24</f>
        <v>619</v>
      </c>
      <c r="M24" s="64">
        <f>'WEEKLY COMPETITIVE REPORT'!M24</f>
        <v>-59.00568181818181</v>
      </c>
      <c r="N24" s="14">
        <f t="shared" si="3"/>
        <v>214.92403932082215</v>
      </c>
      <c r="O24" s="37">
        <f>'WEEKLY COMPETITIVE REPORT'!O24</f>
        <v>9</v>
      </c>
      <c r="P24" s="14">
        <f>'WEEKLY COMPETITIVE REPORT'!P24/Y4</f>
        <v>3430.29490616622</v>
      </c>
      <c r="Q24" s="14">
        <f>'WEEKLY COMPETITIVE REPORT'!Q24/Y4</f>
        <v>7528.150134048257</v>
      </c>
      <c r="R24" s="22">
        <f>'WEEKLY COMPETITIVE REPORT'!R24</f>
        <v>509</v>
      </c>
      <c r="S24" s="22">
        <f>'WEEKLY COMPETITIVE REPORT'!S24</f>
        <v>1067</v>
      </c>
      <c r="T24" s="64">
        <f>'WEEKLY COMPETITIVE REPORT'!T24</f>
        <v>-54.43376068376068</v>
      </c>
      <c r="U24" s="14">
        <f>'WEEKLY COMPETITIVE REPORT'!U24/Y4</f>
        <v>76656.836461126</v>
      </c>
      <c r="V24" s="14">
        <f t="shared" si="4"/>
        <v>381.14387846291334</v>
      </c>
      <c r="W24" s="25">
        <f t="shared" si="5"/>
        <v>80087.13136729223</v>
      </c>
      <c r="X24" s="22">
        <f>'WEEKLY COMPETITIVE REPORT'!X24</f>
        <v>11174</v>
      </c>
      <c r="Y24" s="56">
        <f>'WEEKLY COMPETITIVE REPORT'!Y24</f>
        <v>11683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NICHOLAS ON HOLIDAY</v>
      </c>
      <c r="D25" s="4" t="str">
        <f>'WEEKLY COMPETITIVE REPORT'!D25</f>
        <v>NIKEC NA POČITNICAH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1</v>
      </c>
      <c r="H25" s="37">
        <f>'WEEKLY COMPETITIVE REPORT'!H25</f>
        <v>10</v>
      </c>
      <c r="I25" s="14">
        <f>'WEEKLY COMPETITIVE REPORT'!I25/Y4</f>
        <v>1789.544235924933</v>
      </c>
      <c r="J25" s="14">
        <f>'WEEKLY COMPETITIVE REPORT'!J25/Y4</f>
        <v>0</v>
      </c>
      <c r="K25" s="22">
        <f>'WEEKLY COMPETITIVE REPORT'!K25</f>
        <v>281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178.9544235924933</v>
      </c>
      <c r="O25" s="37">
        <f>'WEEKLY COMPETITIVE REPORT'!O25</f>
        <v>10</v>
      </c>
      <c r="P25" s="14">
        <f>'WEEKLY COMPETITIVE REPORT'!P25/Y4</f>
        <v>2581.769436997319</v>
      </c>
      <c r="Q25" s="14">
        <f>'WEEKLY COMPETITIVE REPORT'!Q25/Y4</f>
        <v>0</v>
      </c>
      <c r="R25" s="22">
        <f>'WEEKLY COMPETITIVE REPORT'!R25</f>
        <v>428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258.1769436997319</v>
      </c>
      <c r="W25" s="25">
        <f t="shared" si="5"/>
        <v>2581.769436997319</v>
      </c>
      <c r="X25" s="22">
        <f>'WEEKLY COMPETITIVE REPORT'!X25</f>
        <v>124</v>
      </c>
      <c r="Y25" s="56">
        <f>'WEEKLY COMPETITIVE REPORT'!Y25</f>
        <v>552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TWO DAYS ONE NIGHT</v>
      </c>
      <c r="D26" s="4" t="str">
        <f>'WEEKLY COMPETITIVE REPORT'!D26</f>
        <v>DVA DNEVA, ENA NOČ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2</v>
      </c>
      <c r="H26" s="37">
        <f>'WEEKLY COMPETITIVE REPORT'!H26</f>
        <v>1</v>
      </c>
      <c r="I26" s="14">
        <f>'WEEKLY COMPETITIVE REPORT'!I26/Y4</f>
        <v>989.2761394101876</v>
      </c>
      <c r="J26" s="14">
        <f>'WEEKLY COMPETITIVE REPORT'!J26/Y4</f>
        <v>1249.3297587131367</v>
      </c>
      <c r="K26" s="22">
        <f>'WEEKLY COMPETITIVE REPORT'!K26</f>
        <v>169</v>
      </c>
      <c r="L26" s="22">
        <f>'WEEKLY COMPETITIVE REPORT'!L26</f>
        <v>196</v>
      </c>
      <c r="M26" s="64">
        <f>'WEEKLY COMPETITIVE REPORT'!M26</f>
        <v>-20.815450643776828</v>
      </c>
      <c r="N26" s="14">
        <f t="shared" si="3"/>
        <v>989.2761394101876</v>
      </c>
      <c r="O26" s="37">
        <f>'WEEKLY COMPETITIVE REPORT'!O26</f>
        <v>1</v>
      </c>
      <c r="P26" s="14">
        <f>'WEEKLY COMPETITIVE REPORT'!P26/Y4</f>
        <v>2395.44235924933</v>
      </c>
      <c r="Q26" s="14">
        <f>'WEEKLY COMPETITIVE REPORT'!Q26/Y4</f>
        <v>2660.857908847185</v>
      </c>
      <c r="R26" s="22">
        <f>'WEEKLY COMPETITIVE REPORT'!R26</f>
        <v>411</v>
      </c>
      <c r="S26" s="22">
        <f>'WEEKLY COMPETITIVE REPORT'!S26</f>
        <v>600</v>
      </c>
      <c r="T26" s="64">
        <f>'WEEKLY COMPETITIVE REPORT'!T26</f>
        <v>-9.974811083123427</v>
      </c>
      <c r="U26" s="14">
        <f>'WEEKLY COMPETITIVE REPORT'!U26/Y4</f>
        <v>3884.7184986595175</v>
      </c>
      <c r="V26" s="14">
        <f t="shared" si="4"/>
        <v>2395.44235924933</v>
      </c>
      <c r="W26" s="25">
        <f t="shared" si="5"/>
        <v>6280.160857908848</v>
      </c>
      <c r="X26" s="22">
        <f>'WEEKLY COMPETITIVE REPORT'!X26</f>
        <v>783</v>
      </c>
      <c r="Y26" s="56">
        <f>'WEEKLY COMPETITIVE REPORT'!Y26</f>
        <v>1194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TWO FACES OF JANUARY</v>
      </c>
      <c r="D27" s="4" t="str">
        <f>'WEEKLY COMPETITIVE REPORT'!D27</f>
        <v>DVA OBRAZA JANUARJA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3</v>
      </c>
      <c r="H27" s="37">
        <f>'WEEKLY COMPETITIVE REPORT'!H27</f>
        <v>1</v>
      </c>
      <c r="I27" s="14">
        <f>'WEEKLY COMPETITIVE REPORT'!I27/Y4</f>
        <v>643.43163538874</v>
      </c>
      <c r="J27" s="14">
        <f>'WEEKLY COMPETITIVE REPORT'!J27/Y17</f>
        <v>1.2816091954022988</v>
      </c>
      <c r="K27" s="22">
        <f>'WEEKLY COMPETITIVE REPORT'!K27</f>
        <v>103</v>
      </c>
      <c r="L27" s="22">
        <f>'WEEKLY COMPETITIVE REPORT'!L27</f>
        <v>452</v>
      </c>
      <c r="M27" s="64">
        <f>'WEEKLY COMPETITIVE REPORT'!M27</f>
        <v>-76.08370702541106</v>
      </c>
      <c r="N27" s="14">
        <f t="shared" si="3"/>
        <v>643.43163538874</v>
      </c>
      <c r="O27" s="37">
        <f>'WEEKLY COMPETITIVE REPORT'!O27</f>
        <v>1</v>
      </c>
      <c r="P27" s="14">
        <f>'WEEKLY COMPETITIVE REPORT'!P27/Y4</f>
        <v>1684.9865951742627</v>
      </c>
      <c r="Q27" s="14">
        <f>'WEEKLY COMPETITIVE REPORT'!Q27/Y17</f>
        <v>2.2777777777777777</v>
      </c>
      <c r="R27" s="22">
        <f>'WEEKLY COMPETITIVE REPORT'!R27</f>
        <v>286</v>
      </c>
      <c r="S27" s="22">
        <f>'WEEKLY COMPETITIVE REPORT'!S27</f>
        <v>808</v>
      </c>
      <c r="T27" s="64">
        <f>'WEEKLY COMPETITIVE REPORT'!T27</f>
        <v>-64.76030277544155</v>
      </c>
      <c r="U27" s="14">
        <f>'WEEKLY COMPETITIVE REPORT'!U27/Y17</f>
        <v>6.438697318007663</v>
      </c>
      <c r="V27" s="14">
        <f t="shared" si="4"/>
        <v>1684.9865951742627</v>
      </c>
      <c r="W27" s="25">
        <f t="shared" si="5"/>
        <v>1691.4252924922703</v>
      </c>
      <c r="X27" s="22">
        <f>'WEEKLY COMPETITIVE REPORT'!X27</f>
        <v>2145</v>
      </c>
      <c r="Y27" s="56">
        <f>'WEEKLY COMPETITIVE REPORT'!Y27</f>
        <v>2431</v>
      </c>
    </row>
    <row r="28" spans="1:25" ht="12.75">
      <c r="A28" s="50">
        <v>15</v>
      </c>
      <c r="B28" s="4">
        <f>'WEEKLY COMPETITIVE REPORT'!B28</f>
        <v>8</v>
      </c>
      <c r="C28" s="4" t="str">
        <f>'WEEKLY COMPETITIVE REPORT'!C28</f>
        <v>DELIVER US FROM EVIL</v>
      </c>
      <c r="D28" s="4" t="str">
        <f>'WEEKLY COMPETITIVE REPORT'!D28</f>
        <v>REŠI NAS HUDEGA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9</v>
      </c>
      <c r="I28" s="14">
        <f>'WEEKLY COMPETITIVE REPORT'!I28/Y4</f>
        <v>954.4235924932976</v>
      </c>
      <c r="J28" s="14">
        <f>'WEEKLY COMPETITIVE REPORT'!J28/Y17</f>
        <v>2.2375478927203063</v>
      </c>
      <c r="K28" s="22">
        <f>'WEEKLY COMPETITIVE REPORT'!K28</f>
        <v>134</v>
      </c>
      <c r="L28" s="22">
        <f>'WEEKLY COMPETITIVE REPORT'!L28</f>
        <v>623</v>
      </c>
      <c r="M28" s="64">
        <f>'WEEKLY COMPETITIVE REPORT'!M28</f>
        <v>-79.68036529680366</v>
      </c>
      <c r="N28" s="14">
        <f t="shared" si="3"/>
        <v>106.04706583258863</v>
      </c>
      <c r="O28" s="37">
        <f>'WEEKLY COMPETITIVE REPORT'!O28</f>
        <v>9</v>
      </c>
      <c r="P28" s="14">
        <f>'WEEKLY COMPETITIVE REPORT'!P28/Y4</f>
        <v>1640.7506702412868</v>
      </c>
      <c r="Q28" s="14">
        <f>'WEEKLY COMPETITIVE REPORT'!Q28/Y17</f>
        <v>3.6960408684546615</v>
      </c>
      <c r="R28" s="22">
        <f>'WEEKLY COMPETITIVE REPORT'!R28</f>
        <v>252</v>
      </c>
      <c r="S28" s="22">
        <f>'WEEKLY COMPETITIVE REPORT'!S28</f>
        <v>1125</v>
      </c>
      <c r="T28" s="64">
        <f>'WEEKLY COMPETITIVE REPORT'!T28</f>
        <v>-78.852798894264</v>
      </c>
      <c r="U28" s="14">
        <f>'WEEKLY COMPETITIVE REPORT'!U28/Y17</f>
        <v>12.270753512132822</v>
      </c>
      <c r="V28" s="14">
        <f t="shared" si="4"/>
        <v>182.30563002680964</v>
      </c>
      <c r="W28" s="25">
        <f t="shared" si="5"/>
        <v>1653.0214237534196</v>
      </c>
      <c r="X28" s="22">
        <f>'WEEKLY COMPETITIVE REPORT'!W29</f>
        <v>4656</v>
      </c>
      <c r="Y28" s="56">
        <f>'WEEKLY COMPETITIVE REPORT'!X29</f>
        <v>740</v>
      </c>
    </row>
    <row r="29" spans="1:25" ht="12.75">
      <c r="A29" s="50">
        <v>16</v>
      </c>
      <c r="B29" s="4">
        <f>'WEEKLY COMPETITIVE REPORT'!B29</f>
        <v>10</v>
      </c>
      <c r="C29" s="4" t="str">
        <f>'WEEKLY COMPETITIVE REPORT'!C29</f>
        <v>INTO THE STORM</v>
      </c>
      <c r="D29" s="4" t="str">
        <f>'WEEKLY COMPETITIVE REPORT'!D29</f>
        <v>V OSRČJU VIHARJA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2</v>
      </c>
      <c r="H29" s="37">
        <f>'WEEKLY COMPETITIVE REPORT'!H29</f>
        <v>10</v>
      </c>
      <c r="I29" s="14">
        <f>'WEEKLY COMPETITIVE REPORT'!I29/Y4</f>
        <v>709.1152815013405</v>
      </c>
      <c r="J29" s="14">
        <f>'WEEKLY COMPETITIVE REPORT'!J29/Y17</f>
        <v>1.5274584929757344</v>
      </c>
      <c r="K29" s="22">
        <f>'WEEKLY COMPETITIVE REPORT'!K29</f>
        <v>94</v>
      </c>
      <c r="L29" s="22">
        <f>'WEEKLY COMPETITIVE REPORT'!L29</f>
        <v>428</v>
      </c>
      <c r="M29" s="64">
        <f>'WEEKLY COMPETITIVE REPORT'!M29</f>
        <v>-77.88461538461539</v>
      </c>
      <c r="N29" s="14">
        <f t="shared" si="3"/>
        <v>70.91152815013405</v>
      </c>
      <c r="O29" s="37">
        <f>'WEEKLY COMPETITIVE REPORT'!O29</f>
        <v>10</v>
      </c>
      <c r="P29" s="14">
        <f>'WEEKLY COMPETITIVE REPORT'!P29/Y4</f>
        <v>1221.1796246648794</v>
      </c>
      <c r="Q29" s="14">
        <f>'WEEKLY COMPETITIVE REPORT'!Q29/Y17</f>
        <v>2.391443167305236</v>
      </c>
      <c r="R29" s="22">
        <f>'WEEKLY COMPETITIVE REPORT'!R29</f>
        <v>179</v>
      </c>
      <c r="S29" s="22">
        <f>'WEEKLY COMPETITIVE REPORT'!S29</f>
        <v>740</v>
      </c>
      <c r="T29" s="64">
        <f>'WEEKLY COMPETITIVE REPORT'!T29</f>
        <v>-75.67423230974633</v>
      </c>
      <c r="U29" s="14" t="e">
        <f>'WEEKLY COMPETITIVE REPORT'!#REF!/Y4</f>
        <v>#REF!</v>
      </c>
      <c r="V29" s="14">
        <f t="shared" si="4"/>
        <v>122.11796246648794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919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ZULU</v>
      </c>
      <c r="D30" s="4" t="str">
        <f>'WEEKLY COMPETITIVE REPORT'!D30</f>
        <v>ZULU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2</v>
      </c>
      <c r="H30" s="37">
        <f>'WEEKLY COMPETITIVE REPORT'!H30</f>
        <v>9</v>
      </c>
      <c r="I30" s="14">
        <f>'WEEKLY COMPETITIVE REPORT'!I30/Y4</f>
        <v>489.2761394101877</v>
      </c>
      <c r="J30" s="14">
        <f>'WEEKLY COMPETITIVE REPORT'!J30/Y17</f>
        <v>0.9827586206896551</v>
      </c>
      <c r="K30" s="22">
        <f>'WEEKLY COMPETITIVE REPORT'!K30</f>
        <v>67</v>
      </c>
      <c r="L30" s="22">
        <f>'WEEKLY COMPETITIVE REPORT'!L30</f>
        <v>267</v>
      </c>
      <c r="M30" s="64">
        <f>'WEEKLY COMPETITIVE REPORT'!M30</f>
        <v>-76.28330084470436</v>
      </c>
      <c r="N30" s="14">
        <f t="shared" si="3"/>
        <v>54.364015490020854</v>
      </c>
      <c r="O30" s="37">
        <f>'WEEKLY COMPETITIVE REPORT'!O30</f>
        <v>9</v>
      </c>
      <c r="P30" s="14">
        <f>'WEEKLY COMPETITIVE REPORT'!P30/Y4</f>
        <v>942.3592493297588</v>
      </c>
      <c r="Q30" s="14">
        <f>'WEEKLY COMPETITIVE REPORT'!Q30/Y17</f>
        <v>1.4386973180076628</v>
      </c>
      <c r="R30" s="22">
        <f>'WEEKLY COMPETITIVE REPORT'!R30</f>
        <v>158</v>
      </c>
      <c r="S30" s="22">
        <f>'WEEKLY COMPETITIVE REPORT'!S30</f>
        <v>423</v>
      </c>
      <c r="T30" s="64">
        <f>'WEEKLY COMPETITIVE REPORT'!T30</f>
        <v>-68.79715934309809</v>
      </c>
      <c r="U30" s="14">
        <f>'WEEKLY COMPETITIVE REPORT'!U30/Y4</f>
        <v>3020.107238605898</v>
      </c>
      <c r="V30" s="14">
        <f t="shared" si="4"/>
        <v>104.70658325886208</v>
      </c>
      <c r="W30" s="25">
        <f t="shared" si="5"/>
        <v>3962.466487935657</v>
      </c>
      <c r="X30" s="22">
        <f>'WEEKLY COMPETITIVE REPORT'!X30</f>
        <v>423</v>
      </c>
      <c r="Y30" s="56">
        <f>'WEEKLY COMPETITIVE REPORT'!Y30</f>
        <v>581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186</v>
      </c>
      <c r="I34" s="32">
        <f>SUM(I14:I33)</f>
        <v>79516.0857908847</v>
      </c>
      <c r="J34" s="31">
        <f>SUM(J14:J33)</f>
        <v>133593.16074149404</v>
      </c>
      <c r="K34" s="31">
        <f>SUM(K14:K33)</f>
        <v>10842</v>
      </c>
      <c r="L34" s="31">
        <f>SUM(L14:L33)</f>
        <v>18989</v>
      </c>
      <c r="M34" s="64">
        <f>'WEEKLY COMPETITIVE REPORT'!M34</f>
        <v>58.40788314150666</v>
      </c>
      <c r="N34" s="32">
        <f>I34/H34</f>
        <v>427.5058375854016</v>
      </c>
      <c r="O34" s="40">
        <f>'WEEKLY COMPETITIVE REPORT'!O34</f>
        <v>186</v>
      </c>
      <c r="P34" s="31">
        <f>SUM(P14:P33)</f>
        <v>140995.97855227883</v>
      </c>
      <c r="Q34" s="31">
        <f>SUM(Q14:Q33)</f>
        <v>219249.75033982864</v>
      </c>
      <c r="R34" s="31">
        <f>SUM(R14:R33)</f>
        <v>21556</v>
      </c>
      <c r="S34" s="31">
        <f>SUM(S14:S33)</f>
        <v>34125</v>
      </c>
      <c r="T34" s="65">
        <f>P34/Q34-100%</f>
        <v>-0.356916127230519</v>
      </c>
      <c r="U34" s="31" t="e">
        <f>SUM(U14:U33)</f>
        <v>#REF!</v>
      </c>
      <c r="V34" s="32">
        <f>P34/O34</f>
        <v>758.0428954423593</v>
      </c>
      <c r="W34" s="31" t="e">
        <f>SUM(W14:W33)</f>
        <v>#REF!</v>
      </c>
      <c r="X34" s="31" t="e">
        <f>SUM(X14:X33)</f>
        <v>#REF!</v>
      </c>
      <c r="Y34" s="35">
        <f>SUM(Y14:Y33)</f>
        <v>179783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2014-09-04T12:41:38Z</dcterms:modified>
  <cp:category/>
  <cp:version/>
  <cp:contentType/>
  <cp:contentStatus/>
</cp:coreProperties>
</file>