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3030" windowWidth="22110" windowHeight="107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<sst xmlns="http://schemas.openxmlformats.org/spreadsheetml/2006/main" count="263" uniqueCount="99">
  <si>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</si>
  <si>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</si>
  <si>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</si>
  <si>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</si>
  <si>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</si>
  <si>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</si>
  <si>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</si>
  <si>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</si>
  <si>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</si>
  <si>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</si>
  <si>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</si>
  <si>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</si>
  <si>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</si>
  <si>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</si>
  <si>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</si>
  <si>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</si>
  <si>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</si>
  <si>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</si>
  <si>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</si>
  <si>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</si>
  <si>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</si>
  <si>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</si>
  <si>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</si>
  <si>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</si>
  <si>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</si>
  <si>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</si>
  <si>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</si>
  <si>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</si>
  <si>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</si>
  <si>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</si>
  <si>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</si>
  <si>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</si>
  <si>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</si>
  <si>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</si>
  <si>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</si>
  <si>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</si>
  <si>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</si>
  <si>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</si>
  <si>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</si>
  <si>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</si>
  <si>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</si>
  <si>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</si>
  <si>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</si>
  <si>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</si>
  <si>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</si>
  <si>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</si>
  <si>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</si>
  <si>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</si>
  <si>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</si>
  <si>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</si>
  <si>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WB</t>
  </si>
  <si>
    <t>HOW TO TRAIN YOUR DRAGON 2</t>
  </si>
  <si>
    <t>KAKO IZURITI SVOJEGA ZMAJA 2</t>
  </si>
  <si>
    <t>PAR</t>
  </si>
  <si>
    <t>New</t>
  </si>
  <si>
    <t>FIVIA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</si>
  <si>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</si>
  <si>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</si>
  <si>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</si>
  <si>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</si>
  <si>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</si>
  <si>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</si>
  <si>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</si>
  <si>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</si>
  <si>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</si>
  <si>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</si>
  <si>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CHEF</t>
  </si>
  <si>
    <t>ŠEF</t>
  </si>
  <si>
    <t>SEX TAPE</t>
  </si>
  <si>
    <t>VROČI POSNETKI</t>
  </si>
  <si>
    <t>TWO FACES OF JANUARY</t>
  </si>
  <si>
    <t>DVA OBRAZA JANUARJA</t>
  </si>
  <si>
    <t>Cinemania</t>
  </si>
  <si>
    <t>TEENAGE MUTANT NINJA TURTLES</t>
  </si>
  <si>
    <t>NINJA ŽELVE</t>
  </si>
  <si>
    <t>DELIVER US FROM EVIL</t>
  </si>
  <si>
    <t>REŠI NAS HUDEGA</t>
  </si>
  <si>
    <t>LUCY</t>
  </si>
  <si>
    <t>UNI</t>
  </si>
  <si>
    <t>TWO DAYS ONE NIGHT</t>
  </si>
  <si>
    <t>DVA DNEVA, ENA NOČ</t>
  </si>
  <si>
    <t>INTO THE STORM</t>
  </si>
  <si>
    <t>V OSRČJU VIHARJA</t>
  </si>
  <si>
    <t>AS ABOVE SO BELOW</t>
  </si>
  <si>
    <t>KAKOR ZGORAJ TAKO SPODAJ</t>
  </si>
  <si>
    <t>EXPENDABLES 3</t>
  </si>
  <si>
    <t>PLAČANCI 3</t>
  </si>
  <si>
    <t>NICHOLAS ON HOLIDAY</t>
  </si>
  <si>
    <t>NIKEC NA POČITNICAH</t>
  </si>
  <si>
    <t>04 - Sep</t>
  </si>
  <si>
    <t>05 - Sep</t>
  </si>
  <si>
    <t>07 - Sep</t>
  </si>
  <si>
    <t>10 - Sep</t>
  </si>
  <si>
    <t>QU'EST-CE QU'ON A FAIT AU BON DIEU?</t>
  </si>
  <si>
    <t>BOG, LE KAJ SMO ZAGREŠILI</t>
  </si>
  <si>
    <t>PELLE POLITIBIL GAR I VANNET</t>
  </si>
  <si>
    <t>HRABRI AVTEK PLODI</t>
  </si>
  <si>
    <t>STEP UP ALL IN</t>
  </si>
  <si>
    <t>ODPLEŠI SVOJE SANJE: ZDRUŽENE MOČI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</si>
</sst>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T16" sqref="T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90</v>
      </c>
      <c r="L4" s="20"/>
      <c r="M4" s="79" t="s">
        <v>91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89</v>
      </c>
      <c r="L5" s="7"/>
      <c r="M5" s="80" t="s">
        <v>92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77</v>
      </c>
      <c r="E14" s="15" t="s">
        <v>78</v>
      </c>
      <c r="F14" s="15" t="s">
        <v>36</v>
      </c>
      <c r="G14" s="37">
        <v>3</v>
      </c>
      <c r="H14" s="37">
        <v>10</v>
      </c>
      <c r="I14" s="14">
        <v>17060</v>
      </c>
      <c r="J14" s="14">
        <v>17387</v>
      </c>
      <c r="K14" s="14">
        <v>3029</v>
      </c>
      <c r="L14" s="14">
        <v>3070</v>
      </c>
      <c r="M14" s="64">
        <f>(I14/J14*100)-100</f>
        <v>-1.880715477080571</v>
      </c>
      <c r="N14" s="14">
        <f>I14/H14</f>
        <v>1706</v>
      </c>
      <c r="O14" s="73">
        <v>10</v>
      </c>
      <c r="P14" s="14">
        <v>25094</v>
      </c>
      <c r="Q14" s="14">
        <v>29927</v>
      </c>
      <c r="R14" s="14">
        <v>4799</v>
      </c>
      <c r="S14" s="14">
        <v>6033</v>
      </c>
      <c r="T14" s="64">
        <f>(P14/Q14*100)-100</f>
        <v>-16.14929662177967</v>
      </c>
      <c r="U14" s="74">
        <v>90841</v>
      </c>
      <c r="V14" s="14">
        <f>P14/O14</f>
        <v>2509.4</v>
      </c>
      <c r="W14" s="74">
        <f>SUM(U14,P14)</f>
        <v>115935</v>
      </c>
      <c r="X14" s="74">
        <v>17937</v>
      </c>
      <c r="Y14" s="75">
        <f>SUM(X14,R14)</f>
        <v>22736</v>
      </c>
    </row>
    <row r="15" spans="1:25" ht="12.75">
      <c r="A15" s="72">
        <v>2</v>
      </c>
      <c r="B15" s="72" t="s">
        <v>54</v>
      </c>
      <c r="C15" s="4" t="s">
        <v>97</v>
      </c>
      <c r="D15" s="4" t="s">
        <v>98</v>
      </c>
      <c r="E15" s="15" t="s">
        <v>46</v>
      </c>
      <c r="F15" s="15" t="s">
        <v>42</v>
      </c>
      <c r="G15" s="37">
        <v>1</v>
      </c>
      <c r="H15" s="37">
        <v>9</v>
      </c>
      <c r="I15" s="14">
        <v>12368</v>
      </c>
      <c r="J15" s="14"/>
      <c r="K15" s="14">
        <v>2199</v>
      </c>
      <c r="L15" s="14"/>
      <c r="M15" s="64"/>
      <c r="N15" s="14">
        <f>I15/H15</f>
        <v>1374.2222222222222</v>
      </c>
      <c r="O15" s="73">
        <v>9</v>
      </c>
      <c r="P15" s="22">
        <v>14507</v>
      </c>
      <c r="Q15" s="22"/>
      <c r="R15" s="22">
        <v>2737</v>
      </c>
      <c r="S15" s="22"/>
      <c r="T15" s="64"/>
      <c r="U15" s="74">
        <v>1059</v>
      </c>
      <c r="V15" s="14">
        <f>P15/O15</f>
        <v>1611.888888888889</v>
      </c>
      <c r="W15" s="74">
        <f>SUM(U15,P15)</f>
        <v>15566</v>
      </c>
      <c r="X15" s="74">
        <v>188</v>
      </c>
      <c r="Y15" s="75">
        <f>SUM(X15,R15)</f>
        <v>2925</v>
      </c>
    </row>
    <row r="16" spans="1:25" ht="12.75">
      <c r="A16" s="72">
        <v>3</v>
      </c>
      <c r="B16" s="72">
        <v>3</v>
      </c>
      <c r="C16" s="4" t="s">
        <v>68</v>
      </c>
      <c r="D16" s="4" t="s">
        <v>69</v>
      </c>
      <c r="E16" s="15" t="s">
        <v>61</v>
      </c>
      <c r="F16" s="15" t="s">
        <v>56</v>
      </c>
      <c r="G16" s="37">
        <v>5</v>
      </c>
      <c r="H16" s="37">
        <v>11</v>
      </c>
      <c r="I16" s="94">
        <v>7410</v>
      </c>
      <c r="J16" s="94">
        <v>7170</v>
      </c>
      <c r="K16" s="97">
        <v>1329</v>
      </c>
      <c r="L16" s="97">
        <v>1277</v>
      </c>
      <c r="M16" s="64">
        <f>(I16/J16*100)-100</f>
        <v>3.3472803347280404</v>
      </c>
      <c r="N16" s="14">
        <f>I16/H16</f>
        <v>673.6363636363636</v>
      </c>
      <c r="O16" s="73">
        <v>11</v>
      </c>
      <c r="P16" s="14">
        <v>10435</v>
      </c>
      <c r="Q16" s="14">
        <v>11756</v>
      </c>
      <c r="R16" s="14">
        <v>2025</v>
      </c>
      <c r="S16" s="14">
        <v>2341</v>
      </c>
      <c r="T16" s="64">
        <f>(P16/Q16*100)-100</f>
        <v>-11.236815243280034</v>
      </c>
      <c r="U16" s="74">
        <v>103335</v>
      </c>
      <c r="V16" s="14">
        <f>P16/O16</f>
        <v>948.6363636363636</v>
      </c>
      <c r="W16" s="74">
        <f>SUM(U16,P16)</f>
        <v>113770</v>
      </c>
      <c r="X16" s="74">
        <v>19998</v>
      </c>
      <c r="Y16" s="75">
        <f>SUM(X16,R16)</f>
        <v>22023</v>
      </c>
    </row>
    <row r="17" spans="1:25" ht="12.75">
      <c r="A17" s="72">
        <v>4</v>
      </c>
      <c r="B17" s="72" t="s">
        <v>54</v>
      </c>
      <c r="C17" s="4" t="s">
        <v>93</v>
      </c>
      <c r="D17" s="4" t="s">
        <v>94</v>
      </c>
      <c r="E17" s="15" t="s">
        <v>46</v>
      </c>
      <c r="F17" s="15" t="s">
        <v>55</v>
      </c>
      <c r="G17" s="37">
        <v>1</v>
      </c>
      <c r="H17" s="37">
        <v>12</v>
      </c>
      <c r="I17" s="24">
        <v>6049</v>
      </c>
      <c r="J17" s="24"/>
      <c r="K17" s="24">
        <v>1125</v>
      </c>
      <c r="L17" s="24"/>
      <c r="M17" s="64"/>
      <c r="N17" s="14">
        <f>I17/H17</f>
        <v>504.0833333333333</v>
      </c>
      <c r="O17" s="73">
        <v>12</v>
      </c>
      <c r="P17" s="14">
        <v>9359</v>
      </c>
      <c r="Q17" s="14"/>
      <c r="R17" s="14">
        <v>1840</v>
      </c>
      <c r="S17" s="14"/>
      <c r="T17" s="64"/>
      <c r="U17" s="74"/>
      <c r="V17" s="24">
        <f>P17/O17</f>
        <v>779.9166666666666</v>
      </c>
      <c r="W17" s="74">
        <f>SUM(U17,P17)</f>
        <v>9359</v>
      </c>
      <c r="X17" s="74"/>
      <c r="Y17" s="75">
        <f>SUM(X17,R17)</f>
        <v>1840</v>
      </c>
    </row>
    <row r="18" spans="1:25" ht="13.5" customHeight="1">
      <c r="A18" s="72">
        <v>5</v>
      </c>
      <c r="B18" s="72">
        <v>2</v>
      </c>
      <c r="C18" s="4" t="s">
        <v>85</v>
      </c>
      <c r="D18" s="4" t="s">
        <v>86</v>
      </c>
      <c r="E18" s="15" t="s">
        <v>46</v>
      </c>
      <c r="F18" s="15" t="s">
        <v>42</v>
      </c>
      <c r="G18" s="37">
        <v>2</v>
      </c>
      <c r="H18" s="37">
        <v>9</v>
      </c>
      <c r="I18" s="14">
        <v>6511</v>
      </c>
      <c r="J18" s="14">
        <v>7767</v>
      </c>
      <c r="K18" s="24">
        <v>2199</v>
      </c>
      <c r="L18" s="24">
        <v>1309</v>
      </c>
      <c r="M18" s="64">
        <f>(I18/J18*100)-100</f>
        <v>-16.170979786275268</v>
      </c>
      <c r="N18" s="14">
        <f>I18/H18</f>
        <v>723.4444444444445</v>
      </c>
      <c r="O18" s="37">
        <v>9</v>
      </c>
      <c r="P18" s="14">
        <v>8624</v>
      </c>
      <c r="Q18" s="14">
        <v>12648</v>
      </c>
      <c r="R18" s="14">
        <v>1523</v>
      </c>
      <c r="S18" s="14">
        <v>2342</v>
      </c>
      <c r="T18" s="64">
        <f>(P18/Q18*100)-100</f>
        <v>-31.815306767868435</v>
      </c>
      <c r="U18" s="74">
        <v>12691</v>
      </c>
      <c r="V18" s="24">
        <f>P18/O18</f>
        <v>958.2222222222222</v>
      </c>
      <c r="W18" s="74">
        <f>SUM(U18,P18)</f>
        <v>21315</v>
      </c>
      <c r="X18" s="74">
        <v>2342</v>
      </c>
      <c r="Y18" s="75">
        <f>SUM(X18,R18)</f>
        <v>3865</v>
      </c>
    </row>
    <row r="19" spans="1:25" ht="12.75">
      <c r="A19" s="72">
        <v>6</v>
      </c>
      <c r="B19" s="72" t="s">
        <v>54</v>
      </c>
      <c r="C19" s="4" t="s">
        <v>95</v>
      </c>
      <c r="D19" s="4" t="s">
        <v>96</v>
      </c>
      <c r="E19" s="15" t="s">
        <v>46</v>
      </c>
      <c r="F19" s="15" t="s">
        <v>55</v>
      </c>
      <c r="G19" s="37">
        <v>1</v>
      </c>
      <c r="H19" s="37">
        <v>10</v>
      </c>
      <c r="I19" s="24">
        <v>4484</v>
      </c>
      <c r="J19" s="24"/>
      <c r="K19" s="14">
        <v>874</v>
      </c>
      <c r="L19" s="14"/>
      <c r="M19" s="64"/>
      <c r="N19" s="14">
        <f>I19/H19</f>
        <v>448.4</v>
      </c>
      <c r="O19" s="38">
        <v>10</v>
      </c>
      <c r="P19" s="14">
        <v>5910</v>
      </c>
      <c r="Q19" s="14"/>
      <c r="R19" s="14">
        <v>1196</v>
      </c>
      <c r="S19" s="14"/>
      <c r="T19" s="64"/>
      <c r="U19" s="74"/>
      <c r="V19" s="14">
        <f>P19/O19</f>
        <v>591</v>
      </c>
      <c r="W19" s="74">
        <f>SUM(U19,P19)</f>
        <v>5910</v>
      </c>
      <c r="X19" s="74"/>
      <c r="Y19" s="75">
        <f>SUM(X19,R19)</f>
        <v>1196</v>
      </c>
    </row>
    <row r="20" spans="1:25" ht="12.75">
      <c r="A20" s="72">
        <v>7</v>
      </c>
      <c r="B20" s="72">
        <v>6</v>
      </c>
      <c r="C20" s="4" t="s">
        <v>59</v>
      </c>
      <c r="D20" s="4" t="s">
        <v>60</v>
      </c>
      <c r="E20" s="15" t="s">
        <v>61</v>
      </c>
      <c r="F20" s="15" t="s">
        <v>56</v>
      </c>
      <c r="G20" s="37">
        <v>7</v>
      </c>
      <c r="H20" s="37">
        <v>10</v>
      </c>
      <c r="I20" s="24">
        <v>4082</v>
      </c>
      <c r="J20" s="24">
        <v>3812</v>
      </c>
      <c r="K20" s="95">
        <v>758</v>
      </c>
      <c r="L20" s="95">
        <v>698</v>
      </c>
      <c r="M20" s="64">
        <f>(I20/J20*100)-100</f>
        <v>7.082896117523617</v>
      </c>
      <c r="N20" s="14">
        <f>I20/H20</f>
        <v>408.2</v>
      </c>
      <c r="O20" s="38">
        <v>10</v>
      </c>
      <c r="P20" s="14">
        <v>5771</v>
      </c>
      <c r="Q20" s="14">
        <v>6849</v>
      </c>
      <c r="R20" s="14">
        <v>1134</v>
      </c>
      <c r="S20" s="14">
        <v>1433</v>
      </c>
      <c r="T20" s="64">
        <f>(P20/Q20*100)-100</f>
        <v>-15.73952401810483</v>
      </c>
      <c r="U20" s="74">
        <v>155751</v>
      </c>
      <c r="V20" s="14">
        <f>P20/O20</f>
        <v>577.1</v>
      </c>
      <c r="W20" s="74">
        <f>SUM(U20,P20)</f>
        <v>161522</v>
      </c>
      <c r="X20" s="74">
        <v>31209</v>
      </c>
      <c r="Y20" s="75">
        <f>SUM(X20,R20)</f>
        <v>32343</v>
      </c>
    </row>
    <row r="21" spans="1:25" ht="12.75">
      <c r="A21" s="72">
        <v>8</v>
      </c>
      <c r="B21" s="72">
        <v>5</v>
      </c>
      <c r="C21" s="4" t="s">
        <v>73</v>
      </c>
      <c r="D21" s="4" t="s">
        <v>74</v>
      </c>
      <c r="E21" s="15" t="s">
        <v>53</v>
      </c>
      <c r="F21" s="15" t="s">
        <v>36</v>
      </c>
      <c r="G21" s="37">
        <v>4</v>
      </c>
      <c r="H21" s="37">
        <v>17</v>
      </c>
      <c r="I21" s="14">
        <v>3622</v>
      </c>
      <c r="J21" s="14">
        <v>4635</v>
      </c>
      <c r="K21" s="22">
        <v>665</v>
      </c>
      <c r="L21" s="22">
        <v>845</v>
      </c>
      <c r="M21" s="64">
        <f>(I21/J21*100)-100</f>
        <v>-21.855447680690403</v>
      </c>
      <c r="N21" s="14">
        <f>I21/H21</f>
        <v>213.05882352941177</v>
      </c>
      <c r="O21" s="73">
        <v>17</v>
      </c>
      <c r="P21" s="14">
        <v>5572</v>
      </c>
      <c r="Q21" s="14">
        <v>7513</v>
      </c>
      <c r="R21" s="14">
        <v>895</v>
      </c>
      <c r="S21" s="14">
        <v>1456</v>
      </c>
      <c r="T21" s="64">
        <f>(P21/Q21*100)-100</f>
        <v>-25.83521895381338</v>
      </c>
      <c r="U21" s="96">
        <v>76475</v>
      </c>
      <c r="V21" s="14">
        <f>P21/O21</f>
        <v>327.7647058823529</v>
      </c>
      <c r="W21" s="74">
        <f>SUM(U21,P21)</f>
        <v>82047</v>
      </c>
      <c r="X21" s="74">
        <v>12332</v>
      </c>
      <c r="Y21" s="75">
        <f>SUM(X21,R21)</f>
        <v>13227</v>
      </c>
    </row>
    <row r="22" spans="1:25" ht="12.75">
      <c r="A22" s="72">
        <v>9</v>
      </c>
      <c r="B22" s="72">
        <v>4</v>
      </c>
      <c r="C22" s="4" t="s">
        <v>83</v>
      </c>
      <c r="D22" s="4" t="s">
        <v>84</v>
      </c>
      <c r="E22" s="15" t="s">
        <v>78</v>
      </c>
      <c r="F22" s="15" t="s">
        <v>36</v>
      </c>
      <c r="G22" s="37">
        <v>2</v>
      </c>
      <c r="H22" s="37">
        <v>9</v>
      </c>
      <c r="I22" s="24">
        <v>3524</v>
      </c>
      <c r="J22" s="24">
        <v>4354</v>
      </c>
      <c r="K22" s="98">
        <v>655</v>
      </c>
      <c r="L22" s="98">
        <v>783</v>
      </c>
      <c r="M22" s="64">
        <f>(I22/J22*100)-100</f>
        <v>-19.06293063849334</v>
      </c>
      <c r="N22" s="14">
        <f>I22/H22</f>
        <v>391.55555555555554</v>
      </c>
      <c r="O22" s="38">
        <v>9</v>
      </c>
      <c r="P22" s="14">
        <v>4963</v>
      </c>
      <c r="Q22" s="14">
        <v>7796</v>
      </c>
      <c r="R22" s="14">
        <v>991</v>
      </c>
      <c r="S22" s="14">
        <v>1566</v>
      </c>
      <c r="T22" s="64">
        <f>(P22/Q22*100)-100</f>
        <v>-36.339148281169834</v>
      </c>
      <c r="U22" s="74">
        <v>7796</v>
      </c>
      <c r="V22" s="14">
        <f>P22/O22</f>
        <v>551.4444444444445</v>
      </c>
      <c r="W22" s="74">
        <f>SUM(U22,P22)</f>
        <v>12759</v>
      </c>
      <c r="X22" s="74">
        <v>1566</v>
      </c>
      <c r="Y22" s="75">
        <f>SUM(X22,R22)</f>
        <v>2557</v>
      </c>
    </row>
    <row r="23" spans="1:25" ht="12.75">
      <c r="A23" s="72">
        <v>10</v>
      </c>
      <c r="B23" s="72">
        <v>7</v>
      </c>
      <c r="C23" s="89" t="s">
        <v>57</v>
      </c>
      <c r="D23" s="89" t="s">
        <v>58</v>
      </c>
      <c r="E23" s="15" t="s">
        <v>47</v>
      </c>
      <c r="F23" s="15" t="s">
        <v>48</v>
      </c>
      <c r="G23" s="37">
        <v>8</v>
      </c>
      <c r="H23" s="37">
        <v>22</v>
      </c>
      <c r="I23" s="24">
        <v>3562</v>
      </c>
      <c r="J23" s="24">
        <v>3450</v>
      </c>
      <c r="K23" s="24">
        <v>663</v>
      </c>
      <c r="L23" s="24">
        <v>648</v>
      </c>
      <c r="M23" s="64">
        <f>(I23/J23*100)-100</f>
        <v>3.246376811594203</v>
      </c>
      <c r="N23" s="14">
        <f>I23/H23</f>
        <v>161.9090909090909</v>
      </c>
      <c r="O23" s="37">
        <v>22</v>
      </c>
      <c r="P23" s="14">
        <v>4109</v>
      </c>
      <c r="Q23" s="14">
        <v>6801</v>
      </c>
      <c r="R23" s="14">
        <v>781</v>
      </c>
      <c r="S23" s="14">
        <v>1545</v>
      </c>
      <c r="T23" s="64">
        <f>(P23/Q23*100)-100</f>
        <v>-39.58241435083076</v>
      </c>
      <c r="U23" s="96">
        <v>102543</v>
      </c>
      <c r="V23" s="14">
        <f>P23/O23</f>
        <v>186.77272727272728</v>
      </c>
      <c r="W23" s="74">
        <f>SUM(U23,P23)</f>
        <v>106652</v>
      </c>
      <c r="X23" s="76">
        <v>20948</v>
      </c>
      <c r="Y23" s="75">
        <f>SUM(X23,R23)</f>
        <v>21729</v>
      </c>
    </row>
    <row r="24" spans="1:25" ht="12.75">
      <c r="A24" s="72">
        <v>11</v>
      </c>
      <c r="B24" s="72">
        <v>8</v>
      </c>
      <c r="C24" s="4" t="s">
        <v>62</v>
      </c>
      <c r="D24" s="4" t="s">
        <v>63</v>
      </c>
      <c r="E24" s="15" t="s">
        <v>47</v>
      </c>
      <c r="F24" s="15" t="s">
        <v>48</v>
      </c>
      <c r="G24" s="37">
        <v>6</v>
      </c>
      <c r="H24" s="37">
        <v>17</v>
      </c>
      <c r="I24" s="24">
        <v>2670</v>
      </c>
      <c r="J24" s="24">
        <v>2590</v>
      </c>
      <c r="K24" s="98">
        <v>436</v>
      </c>
      <c r="L24" s="98">
        <v>413</v>
      </c>
      <c r="M24" s="64">
        <f>(I24/J24*100)-100</f>
        <v>3.0888030888030755</v>
      </c>
      <c r="N24" s="14">
        <f>I24/H24</f>
        <v>157.05882352941177</v>
      </c>
      <c r="O24" s="73">
        <v>17</v>
      </c>
      <c r="P24" s="93">
        <v>3886</v>
      </c>
      <c r="Q24" s="93">
        <v>4915</v>
      </c>
      <c r="R24" s="93">
        <v>666</v>
      </c>
      <c r="S24" s="93">
        <v>900</v>
      </c>
      <c r="T24" s="64">
        <f>(P24/Q24*100)-100</f>
        <v>-20.93591047812818</v>
      </c>
      <c r="U24" s="74">
        <v>89411</v>
      </c>
      <c r="V24" s="14">
        <f>P24/O24</f>
        <v>228.58823529411765</v>
      </c>
      <c r="W24" s="74">
        <f>SUM(U24,P24)</f>
        <v>93297</v>
      </c>
      <c r="X24" s="76">
        <v>16226</v>
      </c>
      <c r="Y24" s="75">
        <f>SUM(X24,R24)</f>
        <v>16892</v>
      </c>
    </row>
    <row r="25" spans="1:25" ht="12.75" customHeight="1">
      <c r="A25" s="72">
        <v>12</v>
      </c>
      <c r="B25" s="72">
        <v>9</v>
      </c>
      <c r="C25" s="4" t="s">
        <v>51</v>
      </c>
      <c r="D25" s="4" t="s">
        <v>52</v>
      </c>
      <c r="E25" s="15" t="s">
        <v>49</v>
      </c>
      <c r="F25" s="15" t="s">
        <v>42</v>
      </c>
      <c r="G25" s="37">
        <v>12</v>
      </c>
      <c r="H25" s="37">
        <v>22</v>
      </c>
      <c r="I25" s="24">
        <v>2195</v>
      </c>
      <c r="J25" s="24">
        <v>1964</v>
      </c>
      <c r="K25" s="97">
        <v>429</v>
      </c>
      <c r="L25" s="97">
        <v>584</v>
      </c>
      <c r="M25" s="64">
        <f>(I25/J25*100)-100</f>
        <v>11.761710794297358</v>
      </c>
      <c r="N25" s="14">
        <f>I25/H25</f>
        <v>99.77272727272727</v>
      </c>
      <c r="O25" s="73">
        <v>22</v>
      </c>
      <c r="P25" s="22">
        <v>2619</v>
      </c>
      <c r="Q25" s="22">
        <v>3671</v>
      </c>
      <c r="R25" s="94">
        <v>512</v>
      </c>
      <c r="S25" s="94">
        <v>980</v>
      </c>
      <c r="T25" s="64">
        <f>(P25/Q25*100)-100</f>
        <v>-28.657041678016896</v>
      </c>
      <c r="U25" s="76">
        <v>186814</v>
      </c>
      <c r="V25" s="14">
        <f>P25/O25</f>
        <v>119.04545454545455</v>
      </c>
      <c r="W25" s="74">
        <f>SUM(U25,P25)</f>
        <v>189433</v>
      </c>
      <c r="X25" s="74">
        <v>35963</v>
      </c>
      <c r="Y25" s="75">
        <f>SUM(X25,R25)</f>
        <v>36475</v>
      </c>
    </row>
    <row r="26" spans="1:25" ht="12.75" customHeight="1">
      <c r="A26" s="72">
        <v>13</v>
      </c>
      <c r="B26" s="72">
        <v>12</v>
      </c>
      <c r="C26" s="89" t="s">
        <v>87</v>
      </c>
      <c r="D26" s="89" t="s">
        <v>88</v>
      </c>
      <c r="E26" s="15" t="s">
        <v>46</v>
      </c>
      <c r="F26" s="15" t="s">
        <v>42</v>
      </c>
      <c r="G26" s="37">
        <v>2</v>
      </c>
      <c r="H26" s="37">
        <v>10</v>
      </c>
      <c r="I26" s="14">
        <v>1953</v>
      </c>
      <c r="J26" s="14">
        <v>1335</v>
      </c>
      <c r="K26" s="14">
        <v>448</v>
      </c>
      <c r="L26" s="14">
        <v>281</v>
      </c>
      <c r="M26" s="64">
        <f>(I26/J26*100)-100</f>
        <v>46.292134831460686</v>
      </c>
      <c r="N26" s="14">
        <f>I26/H26</f>
        <v>195.3</v>
      </c>
      <c r="O26" s="73">
        <v>10</v>
      </c>
      <c r="P26" s="14">
        <v>2266</v>
      </c>
      <c r="Q26" s="14">
        <v>1926</v>
      </c>
      <c r="R26" s="14">
        <v>494</v>
      </c>
      <c r="S26" s="14">
        <v>428</v>
      </c>
      <c r="T26" s="64">
        <f>(P26/Q26*100)-100</f>
        <v>17.653167185877464</v>
      </c>
      <c r="U26" s="76">
        <v>2603</v>
      </c>
      <c r="V26" s="14">
        <f>P26/O26</f>
        <v>226.6</v>
      </c>
      <c r="W26" s="74">
        <f>SUM(U26,P26)</f>
        <v>4869</v>
      </c>
      <c r="X26" s="74">
        <v>561</v>
      </c>
      <c r="Y26" s="75">
        <f>SUM(X26,R26)</f>
        <v>1055</v>
      </c>
    </row>
    <row r="27" spans="1:25" ht="12.75">
      <c r="A27" s="72">
        <v>14</v>
      </c>
      <c r="B27" s="72">
        <v>10</v>
      </c>
      <c r="C27" s="4" t="s">
        <v>66</v>
      </c>
      <c r="D27" s="4" t="s">
        <v>67</v>
      </c>
      <c r="E27" s="15" t="s">
        <v>46</v>
      </c>
      <c r="F27" s="15" t="s">
        <v>36</v>
      </c>
      <c r="G27" s="37">
        <v>5</v>
      </c>
      <c r="H27" s="37">
        <v>10</v>
      </c>
      <c r="I27" s="24">
        <v>1045</v>
      </c>
      <c r="J27" s="24">
        <v>588</v>
      </c>
      <c r="K27" s="14">
        <v>225</v>
      </c>
      <c r="L27" s="14">
        <v>107</v>
      </c>
      <c r="M27" s="64">
        <f>(I27/J27*100)-100</f>
        <v>77.72108843537416</v>
      </c>
      <c r="N27" s="14">
        <f>I27/H27</f>
        <v>104.5</v>
      </c>
      <c r="O27" s="38">
        <v>10</v>
      </c>
      <c r="P27" s="14">
        <v>1451</v>
      </c>
      <c r="Q27" s="14">
        <v>2940</v>
      </c>
      <c r="R27" s="14">
        <v>306</v>
      </c>
      <c r="S27" s="14">
        <v>737</v>
      </c>
      <c r="T27" s="64">
        <f>(P27/Q27*100)-100</f>
        <v>-50.646258503401356</v>
      </c>
      <c r="U27" s="74">
        <v>14539</v>
      </c>
      <c r="V27" s="14">
        <f>P27/O27</f>
        <v>145.1</v>
      </c>
      <c r="W27" s="74">
        <f>SUM(U27,P27)</f>
        <v>15990</v>
      </c>
      <c r="X27" s="76">
        <v>3019</v>
      </c>
      <c r="Y27" s="75">
        <f>SUM(X27,R27)</f>
        <v>3325</v>
      </c>
    </row>
    <row r="28" spans="1:25" ht="12.75">
      <c r="A28" s="72">
        <v>15</v>
      </c>
      <c r="B28" s="72">
        <v>11</v>
      </c>
      <c r="C28" s="4" t="s">
        <v>64</v>
      </c>
      <c r="D28" s="4" t="s">
        <v>65</v>
      </c>
      <c r="E28" s="15" t="s">
        <v>53</v>
      </c>
      <c r="F28" s="15" t="s">
        <v>36</v>
      </c>
      <c r="G28" s="37">
        <v>6</v>
      </c>
      <c r="H28" s="37">
        <v>9</v>
      </c>
      <c r="I28" s="24">
        <v>985</v>
      </c>
      <c r="J28" s="24">
        <v>1443</v>
      </c>
      <c r="K28" s="14">
        <v>173</v>
      </c>
      <c r="L28" s="14">
        <v>260</v>
      </c>
      <c r="M28" s="64">
        <f>(I28/J28*100)-100</f>
        <v>-31.73943173943175</v>
      </c>
      <c r="N28" s="14">
        <f>I28/H28</f>
        <v>109.44444444444444</v>
      </c>
      <c r="O28" s="38">
        <v>9</v>
      </c>
      <c r="P28" s="14">
        <v>1441</v>
      </c>
      <c r="Q28" s="14">
        <v>2559</v>
      </c>
      <c r="R28" s="14">
        <v>268</v>
      </c>
      <c r="S28" s="14">
        <v>509</v>
      </c>
      <c r="T28" s="64">
        <f>(P28/Q28*100)-100</f>
        <v>-43.68894099257522</v>
      </c>
      <c r="U28" s="74">
        <v>59745</v>
      </c>
      <c r="V28" s="14">
        <f>P28/O28</f>
        <v>160.11111111111111</v>
      </c>
      <c r="W28" s="74">
        <f>SUM(U28,P28)</f>
        <v>61186</v>
      </c>
      <c r="X28" s="74">
        <v>11683</v>
      </c>
      <c r="Y28" s="75">
        <f>SUM(X28,R28)</f>
        <v>11951</v>
      </c>
    </row>
    <row r="29" spans="1:25" ht="12.75">
      <c r="A29" s="72">
        <v>16</v>
      </c>
      <c r="B29" s="72">
        <v>14</v>
      </c>
      <c r="C29" s="4" t="s">
        <v>70</v>
      </c>
      <c r="D29" s="4" t="s">
        <v>71</v>
      </c>
      <c r="E29" s="15" t="s">
        <v>46</v>
      </c>
      <c r="F29" s="15" t="s">
        <v>72</v>
      </c>
      <c r="G29" s="37">
        <v>4</v>
      </c>
      <c r="H29" s="37">
        <v>1</v>
      </c>
      <c r="I29" s="94">
        <v>795</v>
      </c>
      <c r="J29" s="94">
        <v>480</v>
      </c>
      <c r="K29" s="97">
        <v>173</v>
      </c>
      <c r="L29" s="97">
        <v>103</v>
      </c>
      <c r="M29" s="64">
        <f>(I29/J29*100)-100</f>
        <v>65.625</v>
      </c>
      <c r="N29" s="14">
        <f>I29/H29</f>
        <v>795</v>
      </c>
      <c r="O29" s="73">
        <v>1</v>
      </c>
      <c r="P29" s="22">
        <v>1266</v>
      </c>
      <c r="Q29" s="22">
        <v>1257</v>
      </c>
      <c r="R29" s="22">
        <v>276</v>
      </c>
      <c r="S29" s="22">
        <v>286</v>
      </c>
      <c r="T29" s="64">
        <f>(P29/Q29*100)-100</f>
        <v>0.7159904534606198</v>
      </c>
      <c r="U29" s="90">
        <v>11340</v>
      </c>
      <c r="V29" s="14">
        <f>P29/O29</f>
        <v>1266</v>
      </c>
      <c r="W29" s="74">
        <f>SUM(U29,P29)</f>
        <v>12606</v>
      </c>
      <c r="X29" s="74">
        <v>2431</v>
      </c>
      <c r="Y29" s="75">
        <f>SUM(X29,R29)</f>
        <v>2707</v>
      </c>
    </row>
    <row r="30" spans="1:25" ht="12.75">
      <c r="A30" s="72">
        <v>17</v>
      </c>
      <c r="B30" s="72">
        <v>13</v>
      </c>
      <c r="C30" s="4" t="s">
        <v>79</v>
      </c>
      <c r="D30" s="4" t="s">
        <v>80</v>
      </c>
      <c r="E30" s="15" t="s">
        <v>46</v>
      </c>
      <c r="F30" s="15" t="s">
        <v>72</v>
      </c>
      <c r="G30" s="37">
        <v>3</v>
      </c>
      <c r="H30" s="37">
        <v>1</v>
      </c>
      <c r="I30" s="24">
        <v>373</v>
      </c>
      <c r="J30" s="24">
        <v>738</v>
      </c>
      <c r="K30" s="14">
        <v>80</v>
      </c>
      <c r="L30" s="14">
        <v>169</v>
      </c>
      <c r="M30" s="64">
        <f>(I30/J30*100)-100</f>
        <v>-49.4579945799458</v>
      </c>
      <c r="N30" s="14">
        <f>I30/H30</f>
        <v>373</v>
      </c>
      <c r="O30" s="73">
        <v>1</v>
      </c>
      <c r="P30" s="14">
        <v>928</v>
      </c>
      <c r="Q30" s="14">
        <v>1787</v>
      </c>
      <c r="R30" s="14">
        <v>213</v>
      </c>
      <c r="S30" s="14">
        <v>411</v>
      </c>
      <c r="T30" s="64">
        <f>(P30/Q30*100)-100</f>
        <v>-48.0693900391718</v>
      </c>
      <c r="U30" s="74">
        <v>4685</v>
      </c>
      <c r="V30" s="14">
        <f>P30/O30</f>
        <v>928</v>
      </c>
      <c r="W30" s="74">
        <f>SUM(U30,P30)</f>
        <v>5613</v>
      </c>
      <c r="X30" s="74">
        <v>1194</v>
      </c>
      <c r="Y30" s="75">
        <f>SUM(X30,R30)</f>
        <v>1407</v>
      </c>
    </row>
    <row r="31" spans="1:25" ht="12.75">
      <c r="A31" s="72">
        <v>18</v>
      </c>
      <c r="B31" s="72">
        <v>16</v>
      </c>
      <c r="C31" s="4" t="s">
        <v>81</v>
      </c>
      <c r="D31" s="4" t="s">
        <v>82</v>
      </c>
      <c r="E31" s="15" t="s">
        <v>50</v>
      </c>
      <c r="F31" s="15" t="s">
        <v>42</v>
      </c>
      <c r="G31" s="37">
        <v>3</v>
      </c>
      <c r="H31" s="37">
        <v>10</v>
      </c>
      <c r="I31" s="24">
        <v>339</v>
      </c>
      <c r="J31" s="24">
        <v>529</v>
      </c>
      <c r="K31" s="94">
        <v>62</v>
      </c>
      <c r="L31" s="94">
        <v>94</v>
      </c>
      <c r="M31" s="64">
        <f>(I31/J31*100)-100</f>
        <v>-35.91682419659735</v>
      </c>
      <c r="N31" s="14">
        <f>I31/H31</f>
        <v>33.9</v>
      </c>
      <c r="O31" s="37">
        <v>10</v>
      </c>
      <c r="P31" s="22">
        <v>429</v>
      </c>
      <c r="Q31" s="22">
        <v>911</v>
      </c>
      <c r="R31" s="22">
        <v>87</v>
      </c>
      <c r="S31" s="22">
        <v>179</v>
      </c>
      <c r="T31" s="64">
        <f>(P31/Q31*100)-100</f>
        <v>-52.90889132821076</v>
      </c>
      <c r="U31" s="90">
        <v>5008</v>
      </c>
      <c r="V31" s="14">
        <f>P31/O31</f>
        <v>42.9</v>
      </c>
      <c r="W31" s="74">
        <f>SUM(U31,P31)</f>
        <v>5437</v>
      </c>
      <c r="X31" s="74">
        <v>946</v>
      </c>
      <c r="Y31" s="75">
        <f>SUM(X31,R31)</f>
        <v>1033</v>
      </c>
    </row>
    <row r="32" spans="1:25" ht="12.75">
      <c r="A32" s="72">
        <v>19</v>
      </c>
      <c r="B32" s="72">
        <v>15</v>
      </c>
      <c r="C32" s="4" t="s">
        <v>75</v>
      </c>
      <c r="D32" s="4" t="s">
        <v>76</v>
      </c>
      <c r="E32" s="15" t="s">
        <v>61</v>
      </c>
      <c r="F32" s="15" t="s">
        <v>56</v>
      </c>
      <c r="G32" s="37">
        <v>4</v>
      </c>
      <c r="H32" s="37">
        <v>9</v>
      </c>
      <c r="I32" s="14">
        <v>361</v>
      </c>
      <c r="J32" s="14">
        <v>712</v>
      </c>
      <c r="K32" s="14">
        <v>68</v>
      </c>
      <c r="L32" s="14">
        <v>134</v>
      </c>
      <c r="M32" s="64">
        <f>(I32/J32*100)-100</f>
        <v>-49.29775280898876</v>
      </c>
      <c r="N32" s="14">
        <f>I32/H32</f>
        <v>40.111111111111114</v>
      </c>
      <c r="O32" s="73">
        <v>9</v>
      </c>
      <c r="P32" s="14">
        <v>419</v>
      </c>
      <c r="Q32" s="14">
        <v>1224</v>
      </c>
      <c r="R32" s="14">
        <v>89</v>
      </c>
      <c r="S32" s="14">
        <v>252</v>
      </c>
      <c r="T32" s="64">
        <f>(P32/Q32*100)-100</f>
        <v>-65.76797385620915</v>
      </c>
      <c r="U32" s="14">
        <v>20440</v>
      </c>
      <c r="V32" s="14">
        <f>P32/O32</f>
        <v>46.55555555555556</v>
      </c>
      <c r="W32" s="74">
        <f>SUM(U32,P32)</f>
        <v>20859</v>
      </c>
      <c r="X32" s="74">
        <v>3995</v>
      </c>
      <c r="Y32" s="75">
        <f>SUM(X32,R32)</f>
        <v>4084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37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208</v>
      </c>
      <c r="I34" s="31">
        <f>SUM(I14:I33)</f>
        <v>79388</v>
      </c>
      <c r="J34" s="31">
        <v>37447</v>
      </c>
      <c r="K34" s="31">
        <f>SUM(K14:K33)</f>
        <v>15590</v>
      </c>
      <c r="L34" s="31">
        <v>6593</v>
      </c>
      <c r="M34" s="68">
        <f>(I34/J34*100)-100</f>
        <v>112.00096135872033</v>
      </c>
      <c r="N34" s="32">
        <f>I34/H34</f>
        <v>381.6730769230769</v>
      </c>
      <c r="O34" s="34">
        <f>SUM(O14:O33)</f>
        <v>208</v>
      </c>
      <c r="P34" s="31">
        <f>SUM(P14:P33)</f>
        <v>109049</v>
      </c>
      <c r="Q34" s="31">
        <v>95409</v>
      </c>
      <c r="R34" s="31">
        <f>SUM(R14:R33)</f>
        <v>20832</v>
      </c>
      <c r="S34" s="31">
        <v>19589</v>
      </c>
      <c r="T34" s="68">
        <f>(P34/Q34*100)-100</f>
        <v>14.296345208523292</v>
      </c>
      <c r="U34" s="31">
        <f>SUM(U14:U33)</f>
        <v>945076</v>
      </c>
      <c r="V34" s="86">
        <f>P34/O34</f>
        <v>524.2740384615385</v>
      </c>
      <c r="W34" s="88">
        <f>SUM(U34,P34)</f>
        <v>1054125</v>
      </c>
      <c r="X34" s="87">
        <f>SUM(X14:X33)</f>
        <v>182538</v>
      </c>
      <c r="Y34" s="35">
        <f>SUM(Y14:Y33)</f>
        <v>203370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05 - Sep</v>
      </c>
      <c r="L4" s="20"/>
      <c r="M4" s="62" t="str">
        <f>'WEEKLY COMPETITIVE REPORT'!M4</f>
        <v>07 -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04 - Sep</v>
      </c>
      <c r="L5" s="7"/>
      <c r="M5" s="63" t="str">
        <f>'WEEKLY COMPETITIVE REPORT'!M5</f>
        <v>10 -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41893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LUCY</v>
      </c>
      <c r="D14" s="4" t="str">
        <f>'WEEKLY COMPETITIVE REPORT'!D14</f>
        <v>LUCY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3</v>
      </c>
      <c r="H14" s="37">
        <f>'WEEKLY COMPETITIVE REPORT'!H14</f>
        <v>10</v>
      </c>
      <c r="I14" s="14">
        <f>'WEEKLY COMPETITIVE REPORT'!I14/Y4</f>
        <v>22868.6327077748</v>
      </c>
      <c r="J14" s="14">
        <f>'WEEKLY COMPETITIVE REPORT'!J14/Y4</f>
        <v>23306.970509383376</v>
      </c>
      <c r="K14" s="22">
        <f>'WEEKLY COMPETITIVE REPORT'!K14</f>
        <v>3029</v>
      </c>
      <c r="L14" s="22">
        <f>'WEEKLY COMPETITIVE REPORT'!L14</f>
        <v>3070</v>
      </c>
      <c r="M14" s="64">
        <f>'WEEKLY COMPETITIVE REPORT'!M14</f>
        <v>-1.880715477080571</v>
      </c>
      <c r="N14" s="14">
        <f aca="true" t="shared" si="0" ref="N14:N20">I14/H14</f>
        <v>2286.86327077748</v>
      </c>
      <c r="O14" s="37">
        <f>'WEEKLY COMPETITIVE REPORT'!O14</f>
        <v>10</v>
      </c>
      <c r="P14" s="14">
        <f>'WEEKLY COMPETITIVE REPORT'!P14/Y4</f>
        <v>33638.06970509383</v>
      </c>
      <c r="Q14" s="14">
        <f>'WEEKLY COMPETITIVE REPORT'!Q14/Y4</f>
        <v>40116.62198391421</v>
      </c>
      <c r="R14" s="22">
        <f>'WEEKLY COMPETITIVE REPORT'!R14</f>
        <v>4799</v>
      </c>
      <c r="S14" s="22">
        <f>'WEEKLY COMPETITIVE REPORT'!S14</f>
        <v>6033</v>
      </c>
      <c r="T14" s="64">
        <f>'WEEKLY COMPETITIVE REPORT'!T14</f>
        <v>-16.14929662177967</v>
      </c>
      <c r="U14" s="14">
        <f>'WEEKLY COMPETITIVE REPORT'!U14/Y4</f>
        <v>121770.77747989276</v>
      </c>
      <c r="V14" s="14">
        <f aca="true" t="shared" si="1" ref="V14:V20">P14/O14</f>
        <v>3363.806970509383</v>
      </c>
      <c r="W14" s="25">
        <f aca="true" t="shared" si="2" ref="W14:W20">P14+U14</f>
        <v>155408.84718498657</v>
      </c>
      <c r="X14" s="22">
        <f>'WEEKLY COMPETITIVE REPORT'!X14</f>
        <v>17937</v>
      </c>
      <c r="Y14" s="56">
        <f>'WEEKLY COMPETITIVE REPORT'!Y14</f>
        <v>22736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STEP UP ALL IN</v>
      </c>
      <c r="D15" s="4" t="str">
        <f>'WEEKLY COMPETITIVE REPORT'!D15</f>
        <v>ODPLEŠI SVOJE SANJE: ZDRUŽENE MOČI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9</v>
      </c>
      <c r="I15" s="14">
        <f>'WEEKLY COMPETITIVE REPORT'!I15/Y4</f>
        <v>16579.088471849867</v>
      </c>
      <c r="J15" s="14">
        <f>'WEEKLY COMPETITIVE REPORT'!J15/Y4</f>
        <v>0</v>
      </c>
      <c r="K15" s="22">
        <f>'WEEKLY COMPETITIVE REPORT'!K15</f>
        <v>2199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1842.1209413166519</v>
      </c>
      <c r="O15" s="37">
        <f>'WEEKLY COMPETITIVE REPORT'!O15</f>
        <v>9</v>
      </c>
      <c r="P15" s="14">
        <f>'WEEKLY COMPETITIVE REPORT'!P15/Y4</f>
        <v>19446.38069705094</v>
      </c>
      <c r="Q15" s="14">
        <f>'WEEKLY COMPETITIVE REPORT'!Q15/Y4</f>
        <v>0</v>
      </c>
      <c r="R15" s="22">
        <f>'WEEKLY COMPETITIVE REPORT'!R15</f>
        <v>2737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1419.5710455764074</v>
      </c>
      <c r="V15" s="14">
        <f t="shared" si="1"/>
        <v>2160.7089663389934</v>
      </c>
      <c r="W15" s="25">
        <f t="shared" si="2"/>
        <v>20865.951742627345</v>
      </c>
      <c r="X15" s="22">
        <f>'WEEKLY COMPETITIVE REPORT'!X15</f>
        <v>188</v>
      </c>
      <c r="Y15" s="56">
        <f>'WEEKLY COMPETITIVE REPORT'!Y15</f>
        <v>2925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SEX TAPE</v>
      </c>
      <c r="D16" s="4" t="str">
        <f>'WEEKLY COMPETITIVE REPORT'!D16</f>
        <v>VROČI POSNETKI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5</v>
      </c>
      <c r="H16" s="37">
        <f>'WEEKLY COMPETITIVE REPORT'!H16</f>
        <v>11</v>
      </c>
      <c r="I16" s="14">
        <f>'WEEKLY COMPETITIVE REPORT'!I16/Y4</f>
        <v>9932.975871313673</v>
      </c>
      <c r="J16" s="14">
        <f>'WEEKLY COMPETITIVE REPORT'!J16/Y4</f>
        <v>9611.260053619302</v>
      </c>
      <c r="K16" s="22">
        <f>'WEEKLY COMPETITIVE REPORT'!K16</f>
        <v>1329</v>
      </c>
      <c r="L16" s="22">
        <f>'WEEKLY COMPETITIVE REPORT'!L16</f>
        <v>1277</v>
      </c>
      <c r="M16" s="64">
        <f>'WEEKLY COMPETITIVE REPORT'!M16</f>
        <v>3.3472803347280404</v>
      </c>
      <c r="N16" s="14">
        <f t="shared" si="0"/>
        <v>902.9978064830611</v>
      </c>
      <c r="O16" s="37">
        <f>'WEEKLY COMPETITIVE REPORT'!O16</f>
        <v>11</v>
      </c>
      <c r="P16" s="14">
        <f>'WEEKLY COMPETITIVE REPORT'!P16/Y4</f>
        <v>13987.935656836462</v>
      </c>
      <c r="Q16" s="14">
        <f>'WEEKLY COMPETITIVE REPORT'!Q16/Y4</f>
        <v>15758.713136729222</v>
      </c>
      <c r="R16" s="22">
        <f>'WEEKLY COMPETITIVE REPORT'!R16</f>
        <v>2025</v>
      </c>
      <c r="S16" s="22">
        <f>'WEEKLY COMPETITIVE REPORT'!S16</f>
        <v>2341</v>
      </c>
      <c r="T16" s="64">
        <f>'WEEKLY COMPETITIVE REPORT'!T16</f>
        <v>-11.236815243280034</v>
      </c>
      <c r="U16" s="14">
        <f>'WEEKLY COMPETITIVE REPORT'!U16/Y4</f>
        <v>138518.7667560322</v>
      </c>
      <c r="V16" s="14">
        <f t="shared" si="1"/>
        <v>1271.63051425786</v>
      </c>
      <c r="W16" s="25">
        <f t="shared" si="2"/>
        <v>152506.70241286865</v>
      </c>
      <c r="X16" s="22">
        <f>'WEEKLY COMPETITIVE REPORT'!X16</f>
        <v>19998</v>
      </c>
      <c r="Y16" s="56">
        <f>'WEEKLY COMPETITIVE REPORT'!Y16</f>
        <v>22023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QU'EST-CE QU'ON A FAIT AU BON DIEU?</v>
      </c>
      <c r="D17" s="4" t="str">
        <f>'WEEKLY COMPETITIVE REPORT'!D17</f>
        <v>BOG, LE KAJ SMO ZAGREŠILI</v>
      </c>
      <c r="E17" s="4" t="str">
        <f>'WEEKLY COMPETITIVE REPORT'!E17</f>
        <v>IND</v>
      </c>
      <c r="F17" s="4" t="str">
        <f>'WEEKLY COMPETITIVE REPORT'!F17</f>
        <v>FIVIA</v>
      </c>
      <c r="G17" s="37">
        <f>'WEEKLY COMPETITIVE REPORT'!G17</f>
        <v>1</v>
      </c>
      <c r="H17" s="37">
        <f>'WEEKLY COMPETITIVE REPORT'!H17</f>
        <v>12</v>
      </c>
      <c r="I17" s="14">
        <f>'WEEKLY COMPETITIVE REPORT'!I17/Y4</f>
        <v>8108.57908847185</v>
      </c>
      <c r="J17" s="14">
        <f>'WEEKLY COMPETITIVE REPORT'!J17/Y4</f>
        <v>0</v>
      </c>
      <c r="K17" s="22">
        <f>'WEEKLY COMPETITIVE REPORT'!K17</f>
        <v>1125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675.7149240393209</v>
      </c>
      <c r="O17" s="37">
        <f>'WEEKLY COMPETITIVE REPORT'!O17</f>
        <v>12</v>
      </c>
      <c r="P17" s="14">
        <f>'WEEKLY COMPETITIVE REPORT'!P17/Y4</f>
        <v>12545.576407506702</v>
      </c>
      <c r="Q17" s="14">
        <f>'WEEKLY COMPETITIVE REPORT'!Q17/Y4</f>
        <v>0</v>
      </c>
      <c r="R17" s="22">
        <f>'WEEKLY COMPETITIVE REPORT'!R17</f>
        <v>1840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1045.4647006255584</v>
      </c>
      <c r="W17" s="25">
        <f t="shared" si="2"/>
        <v>12545.576407506702</v>
      </c>
      <c r="X17" s="22">
        <f>'WEEKLY COMPETITIVE REPORT'!X17</f>
        <v>0</v>
      </c>
      <c r="Y17" s="56">
        <f>'WEEKLY COMPETITIVE REPORT'!Y17</f>
        <v>1840</v>
      </c>
    </row>
    <row r="18" spans="1:25" ht="13.5" customHeight="1">
      <c r="A18" s="50">
        <v>5</v>
      </c>
      <c r="B18" s="4">
        <f>'WEEKLY COMPETITIVE REPORT'!B18</f>
        <v>2</v>
      </c>
      <c r="C18" s="4" t="str">
        <f>'WEEKLY COMPETITIVE REPORT'!C18</f>
        <v>EXPENDABLES 3</v>
      </c>
      <c r="D18" s="4" t="str">
        <f>'WEEKLY COMPETITIVE REPORT'!D18</f>
        <v>PLAČANCI 3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8727.882037533513</v>
      </c>
      <c r="J18" s="14">
        <f>'WEEKLY COMPETITIVE REPORT'!J18/Y4</f>
        <v>10411.528150134049</v>
      </c>
      <c r="K18" s="22">
        <f>'WEEKLY COMPETITIVE REPORT'!K18</f>
        <v>2199</v>
      </c>
      <c r="L18" s="22">
        <f>'WEEKLY COMPETITIVE REPORT'!L18</f>
        <v>1309</v>
      </c>
      <c r="M18" s="64">
        <f>'WEEKLY COMPETITIVE REPORT'!M18</f>
        <v>-16.170979786275268</v>
      </c>
      <c r="N18" s="14">
        <f t="shared" si="0"/>
        <v>969.764670837057</v>
      </c>
      <c r="O18" s="37">
        <f>'WEEKLY COMPETITIVE REPORT'!O18</f>
        <v>9</v>
      </c>
      <c r="P18" s="14">
        <f>'WEEKLY COMPETITIVE REPORT'!P18/Y4</f>
        <v>11560.321715817694</v>
      </c>
      <c r="Q18" s="14">
        <f>'WEEKLY COMPETITIVE REPORT'!Q18/Y4</f>
        <v>16954.4235924933</v>
      </c>
      <c r="R18" s="22">
        <f>'WEEKLY COMPETITIVE REPORT'!R18</f>
        <v>1523</v>
      </c>
      <c r="S18" s="22">
        <f>'WEEKLY COMPETITIVE REPORT'!S18</f>
        <v>2342</v>
      </c>
      <c r="T18" s="64">
        <f>'WEEKLY COMPETITIVE REPORT'!T18</f>
        <v>-31.815306767868435</v>
      </c>
      <c r="U18" s="14">
        <f>'WEEKLY COMPETITIVE REPORT'!U18/Y4</f>
        <v>17012.06434316354</v>
      </c>
      <c r="V18" s="14">
        <f t="shared" si="1"/>
        <v>1284.4801906464104</v>
      </c>
      <c r="W18" s="25">
        <f t="shared" si="2"/>
        <v>28572.386058981232</v>
      </c>
      <c r="X18" s="22">
        <f>'WEEKLY COMPETITIVE REPORT'!X18</f>
        <v>2342</v>
      </c>
      <c r="Y18" s="56">
        <f>'WEEKLY COMPETITIVE REPORT'!Y18</f>
        <v>3865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PELLE POLITIBIL GAR I VANNET</v>
      </c>
      <c r="D19" s="4" t="str">
        <f>'WEEKLY COMPETITIVE REPORT'!D19</f>
        <v>HRABRI AVTEK PLODI</v>
      </c>
      <c r="E19" s="4" t="str">
        <f>'WEEKLY COMPETITIVE REPORT'!E19</f>
        <v>IND</v>
      </c>
      <c r="F19" s="4" t="str">
        <f>'WEEKLY COMPETITIVE REPORT'!F19</f>
        <v>FIVIA</v>
      </c>
      <c r="G19" s="37">
        <f>'WEEKLY COMPETITIVE REPORT'!G19</f>
        <v>1</v>
      </c>
      <c r="H19" s="37">
        <f>'WEEKLY COMPETITIVE REPORT'!H19</f>
        <v>10</v>
      </c>
      <c r="I19" s="14">
        <f>'WEEKLY COMPETITIVE REPORT'!I19/Y4</f>
        <v>6010.723860589812</v>
      </c>
      <c r="J19" s="14">
        <f>'WEEKLY COMPETITIVE REPORT'!J19/Y4</f>
        <v>0</v>
      </c>
      <c r="K19" s="22">
        <f>'WEEKLY COMPETITIVE REPORT'!K19</f>
        <v>874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601.0723860589812</v>
      </c>
      <c r="O19" s="37">
        <f>'WEEKLY COMPETITIVE REPORT'!O19</f>
        <v>10</v>
      </c>
      <c r="P19" s="14">
        <f>'WEEKLY COMPETITIVE REPORT'!P19/Y4</f>
        <v>7922.252010723861</v>
      </c>
      <c r="Q19" s="14">
        <f>'WEEKLY COMPETITIVE REPORT'!Q19/Y4</f>
        <v>0</v>
      </c>
      <c r="R19" s="22">
        <f>'WEEKLY COMPETITIVE REPORT'!R19</f>
        <v>1196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792.2252010723861</v>
      </c>
      <c r="W19" s="25">
        <f t="shared" si="2"/>
        <v>7922.252010723861</v>
      </c>
      <c r="X19" s="22">
        <f>'WEEKLY COMPETITIVE REPORT'!X19</f>
        <v>0</v>
      </c>
      <c r="Y19" s="56">
        <f>'WEEKLY COMPETITIVE REPORT'!Y19</f>
        <v>1196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22 JUMP STREET</v>
      </c>
      <c r="D20" s="4" t="str">
        <f>'WEEKLY COMPETITIVE REPORT'!D20</f>
        <v>22 JUMP STREET: MLADENIČA NA FAKSU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7</v>
      </c>
      <c r="H20" s="37">
        <f>'WEEKLY COMPETITIVE REPORT'!H20</f>
        <v>10</v>
      </c>
      <c r="I20" s="14">
        <f>'WEEKLY COMPETITIVE REPORT'!I20/Y4</f>
        <v>5471.849865951743</v>
      </c>
      <c r="J20" s="14">
        <f>'WEEKLY COMPETITIVE REPORT'!J20/Y4</f>
        <v>5109.919571045576</v>
      </c>
      <c r="K20" s="22">
        <f>'WEEKLY COMPETITIVE REPORT'!K20</f>
        <v>758</v>
      </c>
      <c r="L20" s="22">
        <f>'WEEKLY COMPETITIVE REPORT'!L20</f>
        <v>698</v>
      </c>
      <c r="M20" s="64">
        <f>'WEEKLY COMPETITIVE REPORT'!M20</f>
        <v>7.082896117523617</v>
      </c>
      <c r="N20" s="14">
        <f t="shared" si="0"/>
        <v>547.1849865951742</v>
      </c>
      <c r="O20" s="37">
        <f>'WEEKLY COMPETITIVE REPORT'!O20</f>
        <v>10</v>
      </c>
      <c r="P20" s="14">
        <f>'WEEKLY COMPETITIVE REPORT'!P20/Y4</f>
        <v>7735.924932975871</v>
      </c>
      <c r="Q20" s="14">
        <f>'WEEKLY COMPETITIVE REPORT'!Q20/Y4</f>
        <v>9180.965147453084</v>
      </c>
      <c r="R20" s="22">
        <f>'WEEKLY COMPETITIVE REPORT'!R20</f>
        <v>1134</v>
      </c>
      <c r="S20" s="22">
        <f>'WEEKLY COMPETITIVE REPORT'!S20</f>
        <v>1433</v>
      </c>
      <c r="T20" s="64">
        <f>'WEEKLY COMPETITIVE REPORT'!T20</f>
        <v>-15.73952401810483</v>
      </c>
      <c r="U20" s="14">
        <f>'WEEKLY COMPETITIVE REPORT'!U20/Y4</f>
        <v>208781.5013404826</v>
      </c>
      <c r="V20" s="14">
        <f t="shared" si="1"/>
        <v>773.5924932975871</v>
      </c>
      <c r="W20" s="25">
        <f t="shared" si="2"/>
        <v>216517.42627345846</v>
      </c>
      <c r="X20" s="22">
        <f>'WEEKLY COMPETITIVE REPORT'!X20</f>
        <v>31209</v>
      </c>
      <c r="Y20" s="56">
        <f>'WEEKLY COMPETITIVE REPORT'!Y20</f>
        <v>32343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TEENAGE MUTANT NINJA TURTLES</v>
      </c>
      <c r="D21" s="4" t="str">
        <f>'WEEKLY COMPETITIVE REPORT'!D21</f>
        <v>NINJA ŽELVE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4</v>
      </c>
      <c r="H21" s="37">
        <f>'WEEKLY COMPETITIVE REPORT'!H21</f>
        <v>17</v>
      </c>
      <c r="I21" s="14">
        <f>'WEEKLY COMPETITIVE REPORT'!I21/Y4</f>
        <v>4855.227882037533</v>
      </c>
      <c r="J21" s="14">
        <f>'WEEKLY COMPETITIVE REPORT'!J21/Y4</f>
        <v>6213.13672922252</v>
      </c>
      <c r="K21" s="22">
        <f>'WEEKLY COMPETITIVE REPORT'!K21</f>
        <v>665</v>
      </c>
      <c r="L21" s="22">
        <f>'WEEKLY COMPETITIVE REPORT'!L21</f>
        <v>845</v>
      </c>
      <c r="M21" s="64">
        <f>'WEEKLY COMPETITIVE REPORT'!M21</f>
        <v>-21.855447680690403</v>
      </c>
      <c r="N21" s="14">
        <f aca="true" t="shared" si="3" ref="N21:N33">I21/H21</f>
        <v>285.6016401198549</v>
      </c>
      <c r="O21" s="37">
        <f>'WEEKLY COMPETITIVE REPORT'!O21</f>
        <v>17</v>
      </c>
      <c r="P21" s="14">
        <f>'WEEKLY COMPETITIVE REPORT'!P21/Y4</f>
        <v>7469.1689008042895</v>
      </c>
      <c r="Q21" s="14">
        <f>'WEEKLY COMPETITIVE REPORT'!Q21/Y4</f>
        <v>10071.045576407507</v>
      </c>
      <c r="R21" s="22">
        <f>'WEEKLY COMPETITIVE REPORT'!R21</f>
        <v>895</v>
      </c>
      <c r="S21" s="22">
        <f>'WEEKLY COMPETITIVE REPORT'!S21</f>
        <v>1456</v>
      </c>
      <c r="T21" s="64">
        <f>'WEEKLY COMPETITIVE REPORT'!T21</f>
        <v>-25.83521895381338</v>
      </c>
      <c r="U21" s="14">
        <f>'WEEKLY COMPETITIVE REPORT'!U21/Y4</f>
        <v>102513.40482573726</v>
      </c>
      <c r="V21" s="14">
        <f aca="true" t="shared" si="4" ref="V21:V33">P21/O21</f>
        <v>439.3628765178994</v>
      </c>
      <c r="W21" s="25">
        <f aca="true" t="shared" si="5" ref="W21:W33">P21+U21</f>
        <v>109982.57372654155</v>
      </c>
      <c r="X21" s="22">
        <f>'WEEKLY COMPETITIVE REPORT'!X21</f>
        <v>12332</v>
      </c>
      <c r="Y21" s="56">
        <f>'WEEKLY COMPETITIVE REPORT'!Y21</f>
        <v>13227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AS ABOVE SO BELOW</v>
      </c>
      <c r="D22" s="4" t="str">
        <f>'WEEKLY COMPETITIVE REPORT'!D22</f>
        <v>KAKOR ZGORAJ TAKO SPODAJ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2</v>
      </c>
      <c r="H22" s="37">
        <f>'WEEKLY COMPETITIVE REPORT'!H22</f>
        <v>9</v>
      </c>
      <c r="I22" s="14">
        <f>'WEEKLY COMPETITIVE REPORT'!I22/Y4</f>
        <v>4723.860589812332</v>
      </c>
      <c r="J22" s="14">
        <f>'WEEKLY COMPETITIVE REPORT'!J22/Y4</f>
        <v>5836.461126005362</v>
      </c>
      <c r="K22" s="22">
        <f>'WEEKLY COMPETITIVE REPORT'!K22</f>
        <v>655</v>
      </c>
      <c r="L22" s="22">
        <f>'WEEKLY COMPETITIVE REPORT'!L22</f>
        <v>783</v>
      </c>
      <c r="M22" s="64">
        <f>'WEEKLY COMPETITIVE REPORT'!M22</f>
        <v>-19.06293063849334</v>
      </c>
      <c r="N22" s="14">
        <f t="shared" si="3"/>
        <v>524.8733988680369</v>
      </c>
      <c r="O22" s="37">
        <f>'WEEKLY COMPETITIVE REPORT'!O22</f>
        <v>9</v>
      </c>
      <c r="P22" s="14">
        <f>'WEEKLY COMPETITIVE REPORT'!P22/Y4</f>
        <v>6652.815013404826</v>
      </c>
      <c r="Q22" s="14">
        <f>'WEEKLY COMPETITIVE REPORT'!Q22/Y4</f>
        <v>10450.402144772119</v>
      </c>
      <c r="R22" s="22">
        <f>'WEEKLY COMPETITIVE REPORT'!R22</f>
        <v>991</v>
      </c>
      <c r="S22" s="22">
        <f>'WEEKLY COMPETITIVE REPORT'!S22</f>
        <v>1566</v>
      </c>
      <c r="T22" s="64">
        <f>'WEEKLY COMPETITIVE REPORT'!T22</f>
        <v>-36.339148281169834</v>
      </c>
      <c r="U22" s="14">
        <f>'WEEKLY COMPETITIVE REPORT'!U22/Y4</f>
        <v>10450.402144772119</v>
      </c>
      <c r="V22" s="14">
        <f t="shared" si="4"/>
        <v>739.2016681560917</v>
      </c>
      <c r="W22" s="25">
        <f t="shared" si="5"/>
        <v>17103.217158176943</v>
      </c>
      <c r="X22" s="22">
        <f>'WEEKLY COMPETITIVE REPORT'!X22</f>
        <v>1566</v>
      </c>
      <c r="Y22" s="56">
        <f>'WEEKLY COMPETITIVE REPORT'!Y22</f>
        <v>2557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PLANES 2: FIRE &amp; RESCUE</v>
      </c>
      <c r="D23" s="4" t="str">
        <f>'WEEKLY COMPETITIVE REPORT'!D23</f>
        <v>AVIONI 2: V AKCIJI</v>
      </c>
      <c r="E23" s="4" t="str">
        <f>'WEEKLY COMPETITIVE REPORT'!E23</f>
        <v>BVI</v>
      </c>
      <c r="F23" s="4" t="str">
        <f>'WEEKLY COMPETITIVE REPORT'!F23</f>
        <v>CENEX</v>
      </c>
      <c r="G23" s="37">
        <f>'WEEKLY COMPETITIVE REPORT'!G23</f>
        <v>8</v>
      </c>
      <c r="H23" s="37">
        <f>'WEEKLY COMPETITIVE REPORT'!H23</f>
        <v>22</v>
      </c>
      <c r="I23" s="14">
        <f>'WEEKLY COMPETITIVE REPORT'!I23/Y4</f>
        <v>4774.7989276139415</v>
      </c>
      <c r="J23" s="14">
        <f>'WEEKLY COMPETITIVE REPORT'!J23/Y4</f>
        <v>4624.664879356568</v>
      </c>
      <c r="K23" s="22">
        <f>'WEEKLY COMPETITIVE REPORT'!K23</f>
        <v>663</v>
      </c>
      <c r="L23" s="22">
        <f>'WEEKLY COMPETITIVE REPORT'!L23</f>
        <v>648</v>
      </c>
      <c r="M23" s="64">
        <f>'WEEKLY COMPETITIVE REPORT'!M23</f>
        <v>3.246376811594203</v>
      </c>
      <c r="N23" s="14">
        <f t="shared" si="3"/>
        <v>217.0363148915428</v>
      </c>
      <c r="O23" s="37">
        <f>'WEEKLY COMPETITIVE REPORT'!O23</f>
        <v>22</v>
      </c>
      <c r="P23" s="14">
        <f>'WEEKLY COMPETITIVE REPORT'!P23/Y4</f>
        <v>5508.04289544236</v>
      </c>
      <c r="Q23" s="14">
        <f>'WEEKLY COMPETITIVE REPORT'!Q23/Y4</f>
        <v>9116.621983914209</v>
      </c>
      <c r="R23" s="22">
        <f>'WEEKLY COMPETITIVE REPORT'!R23</f>
        <v>781</v>
      </c>
      <c r="S23" s="22">
        <f>'WEEKLY COMPETITIVE REPORT'!S23</f>
        <v>1545</v>
      </c>
      <c r="T23" s="64">
        <f>'WEEKLY COMPETITIVE REPORT'!T23</f>
        <v>-39.58241435083076</v>
      </c>
      <c r="U23" s="14">
        <f>'WEEKLY COMPETITIVE REPORT'!U23/Y4</f>
        <v>137457.10455764076</v>
      </c>
      <c r="V23" s="14">
        <f t="shared" si="4"/>
        <v>250.3655861564709</v>
      </c>
      <c r="W23" s="25">
        <f t="shared" si="5"/>
        <v>142965.14745308313</v>
      </c>
      <c r="X23" s="22">
        <f>'WEEKLY COMPETITIVE REPORT'!X23</f>
        <v>20948</v>
      </c>
      <c r="Y23" s="56">
        <f>'WEEKLY COMPETITIVE REPORT'!Y23</f>
        <v>21729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GUARDIANS OF THE GALAXY</v>
      </c>
      <c r="D24" s="4" t="str">
        <f>'WEEKLY COMPETITIVE REPORT'!D24</f>
        <v>VARUHI GALAKSIJE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6</v>
      </c>
      <c r="H24" s="37">
        <f>'WEEKLY COMPETITIVE REPORT'!H24</f>
        <v>17</v>
      </c>
      <c r="I24" s="14">
        <f>'WEEKLY COMPETITIVE REPORT'!I24/Y4</f>
        <v>3579.088471849866</v>
      </c>
      <c r="J24" s="14">
        <f>'WEEKLY COMPETITIVE REPORT'!J24/Y4</f>
        <v>3471.8498659517427</v>
      </c>
      <c r="K24" s="22">
        <f>'WEEKLY COMPETITIVE REPORT'!K24</f>
        <v>436</v>
      </c>
      <c r="L24" s="22">
        <f>'WEEKLY COMPETITIVE REPORT'!L24</f>
        <v>413</v>
      </c>
      <c r="M24" s="64">
        <f>'WEEKLY COMPETITIVE REPORT'!M24</f>
        <v>3.0888030888030755</v>
      </c>
      <c r="N24" s="14">
        <f t="shared" si="3"/>
        <v>210.53461599116858</v>
      </c>
      <c r="O24" s="37">
        <f>'WEEKLY COMPETITIVE REPORT'!O24</f>
        <v>17</v>
      </c>
      <c r="P24" s="14">
        <f>'WEEKLY COMPETITIVE REPORT'!P24/Y4</f>
        <v>5209.11528150134</v>
      </c>
      <c r="Q24" s="14">
        <f>'WEEKLY COMPETITIVE REPORT'!Q24/Y4</f>
        <v>6588.471849865952</v>
      </c>
      <c r="R24" s="22">
        <f>'WEEKLY COMPETITIVE REPORT'!R24</f>
        <v>666</v>
      </c>
      <c r="S24" s="22">
        <f>'WEEKLY COMPETITIVE REPORT'!S24</f>
        <v>900</v>
      </c>
      <c r="T24" s="64">
        <f>'WEEKLY COMPETITIVE REPORT'!T24</f>
        <v>-20.93591047812818</v>
      </c>
      <c r="U24" s="14">
        <f>'WEEKLY COMPETITIVE REPORT'!U24/Y4</f>
        <v>119853.88739946381</v>
      </c>
      <c r="V24" s="14">
        <f t="shared" si="4"/>
        <v>306.4185459706671</v>
      </c>
      <c r="W24" s="25">
        <f t="shared" si="5"/>
        <v>125063.00268096515</v>
      </c>
      <c r="X24" s="22">
        <f>'WEEKLY COMPETITIVE REPORT'!X24</f>
        <v>16226</v>
      </c>
      <c r="Y24" s="56">
        <f>'WEEKLY COMPETITIVE REPORT'!Y24</f>
        <v>16892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HOW TO TRAIN YOUR DRAGON 2</v>
      </c>
      <c r="D25" s="4" t="str">
        <f>'WEEKLY COMPETITIVE REPORT'!D25</f>
        <v>KAKO IZURITI SVOJEGA ZMAJA 2</v>
      </c>
      <c r="E25" s="4" t="str">
        <f>'WEEKLY COMPETITIVE REPORT'!E25</f>
        <v>FOX</v>
      </c>
      <c r="F25" s="4" t="str">
        <f>'WEEKLY COMPETITIVE REPORT'!F25</f>
        <v>Blitz</v>
      </c>
      <c r="G25" s="37">
        <f>'WEEKLY COMPETITIVE REPORT'!G25</f>
        <v>12</v>
      </c>
      <c r="H25" s="37">
        <f>'WEEKLY COMPETITIVE REPORT'!H25</f>
        <v>22</v>
      </c>
      <c r="I25" s="14">
        <f>'WEEKLY COMPETITIVE REPORT'!I25/Y4</f>
        <v>2942.3592493297588</v>
      </c>
      <c r="J25" s="14">
        <f>'WEEKLY COMPETITIVE REPORT'!J25/Y4</f>
        <v>2632.7077747989274</v>
      </c>
      <c r="K25" s="22">
        <f>'WEEKLY COMPETITIVE REPORT'!K25</f>
        <v>429</v>
      </c>
      <c r="L25" s="22">
        <f>'WEEKLY COMPETITIVE REPORT'!L25</f>
        <v>584</v>
      </c>
      <c r="M25" s="64">
        <f>'WEEKLY COMPETITIVE REPORT'!M25</f>
        <v>11.761710794297358</v>
      </c>
      <c r="N25" s="14">
        <f t="shared" si="3"/>
        <v>133.74360224226177</v>
      </c>
      <c r="O25" s="37">
        <f>'WEEKLY COMPETITIVE REPORT'!O25</f>
        <v>22</v>
      </c>
      <c r="P25" s="14">
        <f>'WEEKLY COMPETITIVE REPORT'!P25/Y4</f>
        <v>3510.7238605898124</v>
      </c>
      <c r="Q25" s="14">
        <f>'WEEKLY COMPETITIVE REPORT'!Q25/Y4</f>
        <v>4920.9115281501345</v>
      </c>
      <c r="R25" s="22">
        <f>'WEEKLY COMPETITIVE REPORT'!R25</f>
        <v>512</v>
      </c>
      <c r="S25" s="22">
        <f>'WEEKLY COMPETITIVE REPORT'!S25</f>
        <v>980</v>
      </c>
      <c r="T25" s="64">
        <f>'WEEKLY COMPETITIVE REPORT'!T25</f>
        <v>-28.657041678016896</v>
      </c>
      <c r="U25" s="14">
        <f>'WEEKLY COMPETITIVE REPORT'!U25/Y4</f>
        <v>250420.91152815014</v>
      </c>
      <c r="V25" s="14">
        <f t="shared" si="4"/>
        <v>159.57835729953692</v>
      </c>
      <c r="W25" s="25">
        <f t="shared" si="5"/>
        <v>253931.63538873996</v>
      </c>
      <c r="X25" s="22">
        <f>'WEEKLY COMPETITIVE REPORT'!X25</f>
        <v>35963</v>
      </c>
      <c r="Y25" s="56">
        <f>'WEEKLY COMPETITIVE REPORT'!Y25</f>
        <v>36475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NICHOLAS ON HOLIDAY</v>
      </c>
      <c r="D26" s="4" t="str">
        <f>'WEEKLY COMPETITIVE REPORT'!D26</f>
        <v>NIKEC NA POČITNICAH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2</v>
      </c>
      <c r="H26" s="37">
        <f>'WEEKLY COMPETITIVE REPORT'!H26</f>
        <v>10</v>
      </c>
      <c r="I26" s="14">
        <f>'WEEKLY COMPETITIVE REPORT'!I26/Y4</f>
        <v>2617.9624664879357</v>
      </c>
      <c r="J26" s="14">
        <f>'WEEKLY COMPETITIVE REPORT'!J26/Y4</f>
        <v>1789.544235924933</v>
      </c>
      <c r="K26" s="22">
        <f>'WEEKLY COMPETITIVE REPORT'!K26</f>
        <v>448</v>
      </c>
      <c r="L26" s="22">
        <f>'WEEKLY COMPETITIVE REPORT'!L26</f>
        <v>281</v>
      </c>
      <c r="M26" s="64">
        <f>'WEEKLY COMPETITIVE REPORT'!M26</f>
        <v>46.292134831460686</v>
      </c>
      <c r="N26" s="14">
        <f t="shared" si="3"/>
        <v>261.79624664879356</v>
      </c>
      <c r="O26" s="37">
        <f>'WEEKLY COMPETITIVE REPORT'!O26</f>
        <v>10</v>
      </c>
      <c r="P26" s="14">
        <f>'WEEKLY COMPETITIVE REPORT'!P26/Y4</f>
        <v>3037.533512064343</v>
      </c>
      <c r="Q26" s="14">
        <f>'WEEKLY COMPETITIVE REPORT'!Q26/Y4</f>
        <v>2581.769436997319</v>
      </c>
      <c r="R26" s="22">
        <f>'WEEKLY COMPETITIVE REPORT'!R26</f>
        <v>494</v>
      </c>
      <c r="S26" s="22">
        <f>'WEEKLY COMPETITIVE REPORT'!S26</f>
        <v>428</v>
      </c>
      <c r="T26" s="64">
        <f>'WEEKLY COMPETITIVE REPORT'!T26</f>
        <v>17.653167185877464</v>
      </c>
      <c r="U26" s="14">
        <f>'WEEKLY COMPETITIVE REPORT'!U26/Y4</f>
        <v>3489.2761394101876</v>
      </c>
      <c r="V26" s="14">
        <f t="shared" si="4"/>
        <v>303.75335120643433</v>
      </c>
      <c r="W26" s="25">
        <f t="shared" si="5"/>
        <v>6526.80965147453</v>
      </c>
      <c r="X26" s="22">
        <f>'WEEKLY COMPETITIVE REPORT'!X26</f>
        <v>561</v>
      </c>
      <c r="Y26" s="56">
        <f>'WEEKLY COMPETITIVE REPORT'!Y26</f>
        <v>1055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CHEF</v>
      </c>
      <c r="D27" s="4" t="str">
        <f>'WEEKLY COMPETITIVE REPORT'!D27</f>
        <v>ŠEF</v>
      </c>
      <c r="E27" s="4" t="str">
        <f>'WEEKLY COMPETITIVE REPORT'!E27</f>
        <v>IND</v>
      </c>
      <c r="F27" s="4" t="str">
        <f>'WEEKLY COMPETITIVE REPORT'!F27</f>
        <v>Karantanija</v>
      </c>
      <c r="G27" s="37">
        <f>'WEEKLY COMPETITIVE REPORT'!G27</f>
        <v>5</v>
      </c>
      <c r="H27" s="37">
        <f>'WEEKLY COMPETITIVE REPORT'!H27</f>
        <v>10</v>
      </c>
      <c r="I27" s="14">
        <f>'WEEKLY COMPETITIVE REPORT'!I27/Y4</f>
        <v>1400.8042895442359</v>
      </c>
      <c r="J27" s="14">
        <f>'WEEKLY COMPETITIVE REPORT'!J27/Y17</f>
        <v>0.31956521739130433</v>
      </c>
      <c r="K27" s="22">
        <f>'WEEKLY COMPETITIVE REPORT'!K27</f>
        <v>225</v>
      </c>
      <c r="L27" s="22">
        <f>'WEEKLY COMPETITIVE REPORT'!L27</f>
        <v>107</v>
      </c>
      <c r="M27" s="64">
        <f>'WEEKLY COMPETITIVE REPORT'!M27</f>
        <v>77.72108843537416</v>
      </c>
      <c r="N27" s="14">
        <f t="shared" si="3"/>
        <v>140.08042895442358</v>
      </c>
      <c r="O27" s="37">
        <f>'WEEKLY COMPETITIVE REPORT'!O27</f>
        <v>10</v>
      </c>
      <c r="P27" s="14">
        <f>'WEEKLY COMPETITIVE REPORT'!P27/Y4</f>
        <v>1945.0402144772117</v>
      </c>
      <c r="Q27" s="14">
        <f>'WEEKLY COMPETITIVE REPORT'!Q27/Y17</f>
        <v>1.5978260869565217</v>
      </c>
      <c r="R27" s="22">
        <f>'WEEKLY COMPETITIVE REPORT'!R27</f>
        <v>306</v>
      </c>
      <c r="S27" s="22">
        <f>'WEEKLY COMPETITIVE REPORT'!S27</f>
        <v>737</v>
      </c>
      <c r="T27" s="64">
        <f>'WEEKLY COMPETITIVE REPORT'!T27</f>
        <v>-50.646258503401356</v>
      </c>
      <c r="U27" s="14">
        <f>'WEEKLY COMPETITIVE REPORT'!U27/Y17</f>
        <v>7.901630434782609</v>
      </c>
      <c r="V27" s="14">
        <f t="shared" si="4"/>
        <v>194.5040214477212</v>
      </c>
      <c r="W27" s="25">
        <f t="shared" si="5"/>
        <v>1952.9418449119944</v>
      </c>
      <c r="X27" s="22">
        <f>'WEEKLY COMPETITIVE REPORT'!X27</f>
        <v>3019</v>
      </c>
      <c r="Y27" s="56">
        <f>'WEEKLY COMPETITIVE REPORT'!Y27</f>
        <v>3325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HERCULES</v>
      </c>
      <c r="D28" s="4" t="str">
        <f>'WEEKLY COMPETITIVE REPORT'!D28</f>
        <v>HERKULES</v>
      </c>
      <c r="E28" s="4" t="str">
        <f>'WEEKLY COMPETITIVE REPORT'!E28</f>
        <v>PAR</v>
      </c>
      <c r="F28" s="4" t="str">
        <f>'WEEKLY COMPETITIVE REPORT'!F28</f>
        <v>Karantanija</v>
      </c>
      <c r="G28" s="37">
        <f>'WEEKLY COMPETITIVE REPORT'!G28</f>
        <v>6</v>
      </c>
      <c r="H28" s="37">
        <f>'WEEKLY COMPETITIVE REPORT'!H28</f>
        <v>9</v>
      </c>
      <c r="I28" s="14">
        <f>'WEEKLY COMPETITIVE REPORT'!I28/Y4</f>
        <v>1320.3753351206435</v>
      </c>
      <c r="J28" s="14">
        <f>'WEEKLY COMPETITIVE REPORT'!J28/Y17</f>
        <v>0.7842391304347827</v>
      </c>
      <c r="K28" s="22">
        <f>'WEEKLY COMPETITIVE REPORT'!K28</f>
        <v>173</v>
      </c>
      <c r="L28" s="22">
        <f>'WEEKLY COMPETITIVE REPORT'!L28</f>
        <v>260</v>
      </c>
      <c r="M28" s="64">
        <f>'WEEKLY COMPETITIVE REPORT'!M28</f>
        <v>-31.73943173943175</v>
      </c>
      <c r="N28" s="14">
        <f t="shared" si="3"/>
        <v>146.7083705689604</v>
      </c>
      <c r="O28" s="37">
        <f>'WEEKLY COMPETITIVE REPORT'!O28</f>
        <v>9</v>
      </c>
      <c r="P28" s="14">
        <f>'WEEKLY COMPETITIVE REPORT'!P28/Y4</f>
        <v>1931.6353887399464</v>
      </c>
      <c r="Q28" s="14">
        <f>'WEEKLY COMPETITIVE REPORT'!Q28/Y17</f>
        <v>1.3907608695652174</v>
      </c>
      <c r="R28" s="22">
        <f>'WEEKLY COMPETITIVE REPORT'!R28</f>
        <v>268</v>
      </c>
      <c r="S28" s="22">
        <f>'WEEKLY COMPETITIVE REPORT'!S28</f>
        <v>509</v>
      </c>
      <c r="T28" s="64">
        <f>'WEEKLY COMPETITIVE REPORT'!T28</f>
        <v>-43.68894099257522</v>
      </c>
      <c r="U28" s="14">
        <f>'WEEKLY COMPETITIVE REPORT'!U28/Y17</f>
        <v>32.47010869565217</v>
      </c>
      <c r="V28" s="14">
        <f t="shared" si="4"/>
        <v>214.6261543044385</v>
      </c>
      <c r="W28" s="25">
        <f t="shared" si="5"/>
        <v>1964.1054974355986</v>
      </c>
      <c r="X28" s="22">
        <f>'WEEKLY COMPETITIVE REPORT'!W29</f>
        <v>12606</v>
      </c>
      <c r="Y28" s="56">
        <f>'WEEKLY COMPETITIVE REPORT'!X29</f>
        <v>2431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TWO FACES OF JANUARY</v>
      </c>
      <c r="D29" s="4" t="str">
        <f>'WEEKLY COMPETITIVE REPORT'!D29</f>
        <v>DVA OBRAZA JANUARJA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1</v>
      </c>
      <c r="I29" s="14">
        <f>'WEEKLY COMPETITIVE REPORT'!I29/Y4</f>
        <v>1065.6836461126006</v>
      </c>
      <c r="J29" s="14">
        <f>'WEEKLY COMPETITIVE REPORT'!J29/Y17</f>
        <v>0.2608695652173913</v>
      </c>
      <c r="K29" s="22">
        <f>'WEEKLY COMPETITIVE REPORT'!K29</f>
        <v>173</v>
      </c>
      <c r="L29" s="22">
        <f>'WEEKLY COMPETITIVE REPORT'!L29</f>
        <v>103</v>
      </c>
      <c r="M29" s="64">
        <f>'WEEKLY COMPETITIVE REPORT'!M29</f>
        <v>65.625</v>
      </c>
      <c r="N29" s="14">
        <f t="shared" si="3"/>
        <v>1065.6836461126006</v>
      </c>
      <c r="O29" s="37">
        <f>'WEEKLY COMPETITIVE REPORT'!O29</f>
        <v>1</v>
      </c>
      <c r="P29" s="14">
        <f>'WEEKLY COMPETITIVE REPORT'!P29/Y4</f>
        <v>1697.0509383378017</v>
      </c>
      <c r="Q29" s="14">
        <f>'WEEKLY COMPETITIVE REPORT'!Q29/Y17</f>
        <v>0.6831521739130435</v>
      </c>
      <c r="R29" s="22">
        <f>'WEEKLY COMPETITIVE REPORT'!R29</f>
        <v>276</v>
      </c>
      <c r="S29" s="22">
        <f>'WEEKLY COMPETITIVE REPORT'!S29</f>
        <v>286</v>
      </c>
      <c r="T29" s="64">
        <f>'WEEKLY COMPETITIVE REPORT'!T29</f>
        <v>0.7159904534606198</v>
      </c>
      <c r="U29" s="14" t="e">
        <f>'WEEKLY COMPETITIVE REPORT'!#REF!/Y4</f>
        <v>#REF!</v>
      </c>
      <c r="V29" s="14">
        <f t="shared" si="4"/>
        <v>1697.0509383378017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2707</v>
      </c>
    </row>
    <row r="30" spans="1:25" ht="12.75">
      <c r="A30" s="51">
        <v>17</v>
      </c>
      <c r="B30" s="4">
        <f>'WEEKLY COMPETITIVE REPORT'!B30</f>
        <v>13</v>
      </c>
      <c r="C30" s="4" t="str">
        <f>'WEEKLY COMPETITIVE REPORT'!C30</f>
        <v>TWO DAYS ONE NIGHT</v>
      </c>
      <c r="D30" s="4" t="str">
        <f>'WEEKLY COMPETITIVE REPORT'!D30</f>
        <v>DVA DNEVA, ENA NOČ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3</v>
      </c>
      <c r="H30" s="37">
        <f>'WEEKLY COMPETITIVE REPORT'!H30</f>
        <v>1</v>
      </c>
      <c r="I30" s="14">
        <f>'WEEKLY COMPETITIVE REPORT'!I30/Y4</f>
        <v>500</v>
      </c>
      <c r="J30" s="14">
        <f>'WEEKLY COMPETITIVE REPORT'!J30/Y17</f>
        <v>0.40108695652173915</v>
      </c>
      <c r="K30" s="22">
        <f>'WEEKLY COMPETITIVE REPORT'!K30</f>
        <v>80</v>
      </c>
      <c r="L30" s="22">
        <f>'WEEKLY COMPETITIVE REPORT'!L30</f>
        <v>169</v>
      </c>
      <c r="M30" s="64">
        <f>'WEEKLY COMPETITIVE REPORT'!M30</f>
        <v>-49.4579945799458</v>
      </c>
      <c r="N30" s="14">
        <f t="shared" si="3"/>
        <v>500</v>
      </c>
      <c r="O30" s="37">
        <f>'WEEKLY COMPETITIVE REPORT'!O30</f>
        <v>1</v>
      </c>
      <c r="P30" s="14">
        <f>'WEEKLY COMPETITIVE REPORT'!P30/Y4</f>
        <v>1243.9678284182305</v>
      </c>
      <c r="Q30" s="14">
        <f>'WEEKLY COMPETITIVE REPORT'!Q30/Y17</f>
        <v>0.971195652173913</v>
      </c>
      <c r="R30" s="22">
        <f>'WEEKLY COMPETITIVE REPORT'!R30</f>
        <v>213</v>
      </c>
      <c r="S30" s="22">
        <f>'WEEKLY COMPETITIVE REPORT'!S30</f>
        <v>411</v>
      </c>
      <c r="T30" s="64">
        <f>'WEEKLY COMPETITIVE REPORT'!T30</f>
        <v>-48.0693900391718</v>
      </c>
      <c r="U30" s="14">
        <f>'WEEKLY COMPETITIVE REPORT'!U30/Y4</f>
        <v>6280.160857908847</v>
      </c>
      <c r="V30" s="14">
        <f t="shared" si="4"/>
        <v>1243.9678284182305</v>
      </c>
      <c r="W30" s="25">
        <f t="shared" si="5"/>
        <v>7524.128686327078</v>
      </c>
      <c r="X30" s="22">
        <f>'WEEKLY COMPETITIVE REPORT'!X30</f>
        <v>1194</v>
      </c>
      <c r="Y30" s="56">
        <f>'WEEKLY COMPETITIVE REPORT'!Y30</f>
        <v>1407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INTO THE STORM</v>
      </c>
      <c r="D31" s="4" t="str">
        <f>'WEEKLY COMPETITIVE REPORT'!D31</f>
        <v>V OSRČJU VIHARJA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3</v>
      </c>
      <c r="H31" s="37">
        <f>'WEEKLY COMPETITIVE REPORT'!H31</f>
        <v>10</v>
      </c>
      <c r="I31" s="14">
        <f>'WEEKLY COMPETITIVE REPORT'!I31/Y4</f>
        <v>454.4235924932976</v>
      </c>
      <c r="J31" s="14">
        <f>'WEEKLY COMPETITIVE REPORT'!J31/Y17</f>
        <v>0.2875</v>
      </c>
      <c r="K31" s="22">
        <f>'WEEKLY COMPETITIVE REPORT'!K31</f>
        <v>62</v>
      </c>
      <c r="L31" s="22">
        <f>'WEEKLY COMPETITIVE REPORT'!L31</f>
        <v>94</v>
      </c>
      <c r="M31" s="64">
        <f>'WEEKLY COMPETITIVE REPORT'!M31</f>
        <v>-35.91682419659735</v>
      </c>
      <c r="N31" s="14">
        <f t="shared" si="3"/>
        <v>45.442359249329755</v>
      </c>
      <c r="O31" s="37">
        <f>'WEEKLY COMPETITIVE REPORT'!O31</f>
        <v>10</v>
      </c>
      <c r="P31" s="14">
        <f>'WEEKLY COMPETITIVE REPORT'!P31/Y4</f>
        <v>575.0670241286863</v>
      </c>
      <c r="Q31" s="14">
        <f>'WEEKLY COMPETITIVE REPORT'!Q31/Y17</f>
        <v>0.4951086956521739</v>
      </c>
      <c r="R31" s="22">
        <f>'WEEKLY COMPETITIVE REPORT'!R31</f>
        <v>87</v>
      </c>
      <c r="S31" s="22">
        <f>'WEEKLY COMPETITIVE REPORT'!S31</f>
        <v>179</v>
      </c>
      <c r="T31" s="64">
        <f>'WEEKLY COMPETITIVE REPORT'!T31</f>
        <v>-52.90889132821076</v>
      </c>
      <c r="U31" s="14">
        <f>'WEEKLY COMPETITIVE REPORT'!U31/Y4</f>
        <v>6713.13672922252</v>
      </c>
      <c r="V31" s="14">
        <f t="shared" si="4"/>
        <v>57.50670241286863</v>
      </c>
      <c r="W31" s="25">
        <f t="shared" si="5"/>
        <v>7288.203753351207</v>
      </c>
      <c r="X31" s="22">
        <f>'WEEKLY COMPETITIVE REPORT'!X31</f>
        <v>946</v>
      </c>
      <c r="Y31" s="56">
        <f>'WEEKLY COMPETITIVE REPORT'!Y31</f>
        <v>1033</v>
      </c>
    </row>
    <row r="32" spans="1:25" ht="12.75">
      <c r="A32" s="50">
        <v>19</v>
      </c>
      <c r="B32" s="4">
        <f>'WEEKLY COMPETITIVE REPORT'!B32</f>
        <v>15</v>
      </c>
      <c r="C32" s="4" t="str">
        <f>'WEEKLY COMPETITIVE REPORT'!C32</f>
        <v>DELIVER US FROM EVIL</v>
      </c>
      <c r="D32" s="4" t="str">
        <f>'WEEKLY COMPETITIVE REPORT'!D32</f>
        <v>REŠI NAS HUDEGA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4</v>
      </c>
      <c r="H32" s="37">
        <f>'WEEKLY COMPETITIVE REPORT'!H32</f>
        <v>9</v>
      </c>
      <c r="I32" s="14">
        <f>'WEEKLY COMPETITIVE REPORT'!I32/Y4</f>
        <v>483.9142091152815</v>
      </c>
      <c r="J32" s="14">
        <f>'WEEKLY COMPETITIVE REPORT'!J32/Y17</f>
        <v>0.3869565217391304</v>
      </c>
      <c r="K32" s="22">
        <f>'WEEKLY COMPETITIVE REPORT'!K32</f>
        <v>68</v>
      </c>
      <c r="L32" s="22">
        <f>'WEEKLY COMPETITIVE REPORT'!L32</f>
        <v>134</v>
      </c>
      <c r="M32" s="64">
        <f>'WEEKLY COMPETITIVE REPORT'!M32</f>
        <v>-49.29775280898876</v>
      </c>
      <c r="N32" s="14">
        <f t="shared" si="3"/>
        <v>53.7682454572535</v>
      </c>
      <c r="O32" s="37">
        <f>'WEEKLY COMPETITIVE REPORT'!O32</f>
        <v>9</v>
      </c>
      <c r="P32" s="14">
        <f>'WEEKLY COMPETITIVE REPORT'!P32/Y4</f>
        <v>561.6621983914209</v>
      </c>
      <c r="Q32" s="14">
        <f>'WEEKLY COMPETITIVE REPORT'!Q32/Y17</f>
        <v>0.6652173913043479</v>
      </c>
      <c r="R32" s="22">
        <f>'WEEKLY COMPETITIVE REPORT'!R32</f>
        <v>89</v>
      </c>
      <c r="S32" s="22">
        <f>'WEEKLY COMPETITIVE REPORT'!S32</f>
        <v>252</v>
      </c>
      <c r="T32" s="64">
        <f>'WEEKLY COMPETITIVE REPORT'!T32</f>
        <v>-65.76797385620915</v>
      </c>
      <c r="U32" s="14">
        <f>'WEEKLY COMPETITIVE REPORT'!U32/Y4</f>
        <v>27399.46380697051</v>
      </c>
      <c r="V32" s="14">
        <f t="shared" si="4"/>
        <v>62.4069109323801</v>
      </c>
      <c r="W32" s="25">
        <f t="shared" si="5"/>
        <v>27961.12600536193</v>
      </c>
      <c r="X32" s="22">
        <f>'WEEKLY COMPETITIVE REPORT'!X32</f>
        <v>3995</v>
      </c>
      <c r="Y32" s="56">
        <f>'WEEKLY COMPETITIVE REPORT'!Y32</f>
        <v>4084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208</v>
      </c>
      <c r="I34" s="32">
        <f>SUM(I14:I33)</f>
        <v>106418.2305630027</v>
      </c>
      <c r="J34" s="31">
        <f>SUM(J14:J33)</f>
        <v>73010.48311283365</v>
      </c>
      <c r="K34" s="31">
        <f>SUM(K14:K33)</f>
        <v>15590</v>
      </c>
      <c r="L34" s="31">
        <f>SUM(L14:L33)</f>
        <v>10775</v>
      </c>
      <c r="M34" s="64">
        <f>'WEEKLY COMPETITIVE REPORT'!M34</f>
        <v>112.00096135872033</v>
      </c>
      <c r="N34" s="32">
        <f>I34/H34</f>
        <v>511.6261084759745</v>
      </c>
      <c r="O34" s="40">
        <f>'WEEKLY COMPETITIVE REPORT'!O34</f>
        <v>208</v>
      </c>
      <c r="P34" s="31">
        <f>SUM(P14:P33)</f>
        <v>146178.28418230568</v>
      </c>
      <c r="Q34" s="31">
        <f>SUM(Q14:Q33)</f>
        <v>125745.74964156661</v>
      </c>
      <c r="R34" s="31">
        <f>SUM(R14:R33)</f>
        <v>20832</v>
      </c>
      <c r="S34" s="31">
        <f>SUM(S14:S33)</f>
        <v>21398</v>
      </c>
      <c r="T34" s="65">
        <f>P34/Q34-100%</f>
        <v>0.16249085634290794</v>
      </c>
      <c r="U34" s="31" t="e">
        <f>SUM(U14:U33)</f>
        <v>#REF!</v>
      </c>
      <c r="V34" s="32">
        <f>P34/O34</f>
        <v>702.7802124149312</v>
      </c>
      <c r="W34" s="31" t="e">
        <f>SUM(W14:W33)</f>
        <v>#REF!</v>
      </c>
      <c r="X34" s="31" t="e">
        <f>SUM(X14:X33)</f>
        <v>#REF!</v>
      </c>
      <c r="Y34" s="35">
        <f>SUM(Y14:Y33)</f>
        <v>193850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2014-09-11T11:39:16Z</dcterms:modified>
  <cp:category/>
  <cp:version/>
  <cp:contentType/>
  <cp:contentStatus/>
</cp:coreProperties>
</file>