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165" windowWidth="22710" windowHeight="119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<sst xmlns="http://schemas.openxmlformats.org/spreadsheetml/2006/main" count="267" uniqueCount="100">
  <si>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</si>
  <si>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</si>
  <si>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</si>
  <si>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</si>
  <si>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</si>
  <si>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</si>
  <si>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</si>
  <si>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</si>
  <si>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</si>
  <si>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</si>
  <si>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</si>
  <si>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</si>
  <si>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</si>
  <si>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</si>
  <si>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</si>
  <si>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</si>
  <si>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</si>
  <si>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</si>
  <si>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</si>
  <si>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</si>
  <si>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</si>
  <si>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</si>
  <si>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</si>
  <si>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</si>
  <si>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</si>
  <si>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</si>
  <si>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</si>
  <si>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</si>
  <si>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</si>
  <si>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</si>
  <si>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</si>
  <si>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</si>
  <si>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</si>
  <si>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</si>
  <si>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</si>
  <si>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</si>
  <si>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</si>
  <si>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</si>
  <si>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</si>
  <si>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</si>
  <si>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</si>
  <si>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</si>
  <si>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</si>
  <si>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</si>
  <si>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</si>
  <si>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</si>
  <si>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</si>
  <si>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</si>
  <si>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</si>
  <si>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</si>
  <si>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HOW TO TRAIN YOUR DRAGON 2</t>
  </si>
  <si>
    <t>KAKO IZURITI SVOJEGA ZMAJA 2</t>
  </si>
  <si>
    <t>PAR</t>
  </si>
  <si>
    <t>New</t>
  </si>
  <si>
    <t>FIVIA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</si>
  <si>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</si>
  <si>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</si>
  <si>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</si>
  <si>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</si>
  <si>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</si>
  <si>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</si>
  <si>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</si>
  <si>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</si>
  <si>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</si>
  <si>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</si>
  <si>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SEX TAPE</t>
  </si>
  <si>
    <t>VROČI POSNETKI</t>
  </si>
  <si>
    <t>TWO FACES OF JANUARY</t>
  </si>
  <si>
    <t>DVA OBRAZA JANUARJA</t>
  </si>
  <si>
    <t>Cinemania</t>
  </si>
  <si>
    <t>TEENAGE MUTANT NINJA TURTLES</t>
  </si>
  <si>
    <t>NINJA ŽELVE</t>
  </si>
  <si>
    <t>DELIVER US FROM EVIL</t>
  </si>
  <si>
    <t>REŠI NAS HUDEGA</t>
  </si>
  <si>
    <t>LUCY</t>
  </si>
  <si>
    <t>UNI</t>
  </si>
  <si>
    <t>TWO DAYS ONE NIGHT</t>
  </si>
  <si>
    <t>DVA DNEVA, ENA NOČ</t>
  </si>
  <si>
    <t>AS ABOVE SO BELOW</t>
  </si>
  <si>
    <t>KAKOR ZGORAJ TAKO SPODAJ</t>
  </si>
  <si>
    <t>EXPENDABLES 3</t>
  </si>
  <si>
    <t>PLAČANCI 3</t>
  </si>
  <si>
    <t>NICHOLAS ON HOLIDAY</t>
  </si>
  <si>
    <t>NIKEC NA POČITNICAH</t>
  </si>
  <si>
    <t>QU'EST-CE QU'ON A FAIT AU BON DIEU?</t>
  </si>
  <si>
    <t>BOG, LE KAJ SMO ZAGREŠILI</t>
  </si>
  <si>
    <t>PELLE POLITIBIL GAR I VANNET</t>
  </si>
  <si>
    <t>HRABRI AVTEK PLODI</t>
  </si>
  <si>
    <t>STEP UP ALL IN</t>
  </si>
  <si>
    <t>ODPLEŠI SVOJE SANJE: ZDRUŽENE MOČI</t>
  </si>
  <si>
    <t>11 - Sep</t>
  </si>
  <si>
    <t>17 - Sep</t>
  </si>
  <si>
    <t>12 - Sep</t>
  </si>
  <si>
    <t>14 - Sep</t>
  </si>
  <si>
    <t>BOYHOOD</t>
  </si>
  <si>
    <t>FANTOVSKA LETA</t>
  </si>
  <si>
    <t>HUNDRED FOOT JOURNEY</t>
  </si>
  <si>
    <t>POPOTOVANJE TISOČERIH OKUSOV</t>
  </si>
  <si>
    <t>INFERNO</t>
  </si>
  <si>
    <t>DOM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</si>
</sst>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2">
      <selection activeCell="AA35" sqref="AA3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92</v>
      </c>
      <c r="L4" s="20"/>
      <c r="M4" s="79" t="s">
        <v>93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90</v>
      </c>
      <c r="L5" s="7"/>
      <c r="M5" s="80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41900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74</v>
      </c>
      <c r="D14" s="4" t="s">
        <v>74</v>
      </c>
      <c r="E14" s="15" t="s">
        <v>75</v>
      </c>
      <c r="F14" s="15" t="s">
        <v>36</v>
      </c>
      <c r="G14" s="37">
        <v>4</v>
      </c>
      <c r="H14" s="37">
        <v>10</v>
      </c>
      <c r="I14" s="14">
        <v>16449</v>
      </c>
      <c r="J14" s="14">
        <v>17060</v>
      </c>
      <c r="K14" s="14">
        <v>2931</v>
      </c>
      <c r="L14" s="14">
        <v>3029</v>
      </c>
      <c r="M14" s="64">
        <f>(I14/J14*100)-100</f>
        <v>-3.581477139507612</v>
      </c>
      <c r="N14" s="14">
        <f aca="true" t="shared" si="0" ref="N14:N34">I14/H14</f>
        <v>1644.9</v>
      </c>
      <c r="O14" s="73">
        <v>10</v>
      </c>
      <c r="P14" s="14">
        <v>23289</v>
      </c>
      <c r="Q14" s="14">
        <v>25094</v>
      </c>
      <c r="R14" s="14">
        <v>4432</v>
      </c>
      <c r="S14" s="14">
        <v>4799</v>
      </c>
      <c r="T14" s="64">
        <f>(P14/Q14*100)-100</f>
        <v>-7.192954491113412</v>
      </c>
      <c r="U14" s="74">
        <v>115935</v>
      </c>
      <c r="V14" s="14">
        <f aca="true" t="shared" si="1" ref="V14:V34">P14/O14</f>
        <v>2328.9</v>
      </c>
      <c r="W14" s="74">
        <f aca="true" t="shared" si="2" ref="W14:W34">SUM(U14,P14)</f>
        <v>139224</v>
      </c>
      <c r="X14" s="74">
        <v>22736</v>
      </c>
      <c r="Y14" s="75">
        <f aca="true" t="shared" si="3" ref="Y14:Y33">SUM(X14,R14)</f>
        <v>27168</v>
      </c>
    </row>
    <row r="15" spans="1:25" ht="12.75">
      <c r="A15" s="72">
        <v>2</v>
      </c>
      <c r="B15" s="72" t="s">
        <v>53</v>
      </c>
      <c r="C15" s="4" t="s">
        <v>94</v>
      </c>
      <c r="D15" s="4" t="s">
        <v>95</v>
      </c>
      <c r="E15" s="15" t="s">
        <v>75</v>
      </c>
      <c r="F15" s="15" t="s">
        <v>36</v>
      </c>
      <c r="G15" s="37">
        <v>1</v>
      </c>
      <c r="H15" s="37">
        <v>10</v>
      </c>
      <c r="I15" s="14">
        <v>5527</v>
      </c>
      <c r="J15" s="14"/>
      <c r="K15" s="22">
        <v>945</v>
      </c>
      <c r="L15" s="22"/>
      <c r="M15" s="64"/>
      <c r="N15" s="14">
        <f t="shared" si="0"/>
        <v>552.7</v>
      </c>
      <c r="O15" s="37">
        <v>10</v>
      </c>
      <c r="P15" s="22">
        <v>10333</v>
      </c>
      <c r="Q15" s="22"/>
      <c r="R15" s="22">
        <v>1970</v>
      </c>
      <c r="S15" s="22"/>
      <c r="T15" s="64"/>
      <c r="U15" s="74">
        <v>6078</v>
      </c>
      <c r="V15" s="14">
        <f t="shared" si="1"/>
        <v>1033.3</v>
      </c>
      <c r="W15" s="74">
        <f t="shared" si="2"/>
        <v>16411</v>
      </c>
      <c r="X15" s="74">
        <v>1483</v>
      </c>
      <c r="Y15" s="75">
        <f t="shared" si="3"/>
        <v>3453</v>
      </c>
    </row>
    <row r="16" spans="1:25" ht="12.75">
      <c r="A16" s="72">
        <v>3</v>
      </c>
      <c r="B16" s="72">
        <v>3</v>
      </c>
      <c r="C16" s="4" t="s">
        <v>65</v>
      </c>
      <c r="D16" s="4" t="s">
        <v>66</v>
      </c>
      <c r="E16" s="15" t="s">
        <v>60</v>
      </c>
      <c r="F16" s="15" t="s">
        <v>55</v>
      </c>
      <c r="G16" s="37">
        <v>6</v>
      </c>
      <c r="H16" s="37">
        <v>11</v>
      </c>
      <c r="I16" s="94">
        <v>7691</v>
      </c>
      <c r="J16" s="94">
        <v>7410</v>
      </c>
      <c r="K16" s="97">
        <v>1371</v>
      </c>
      <c r="L16" s="97">
        <v>1329</v>
      </c>
      <c r="M16" s="64">
        <f>(I16/J16*100)-100</f>
        <v>3.792172739541158</v>
      </c>
      <c r="N16" s="14">
        <f t="shared" si="0"/>
        <v>699.1818181818181</v>
      </c>
      <c r="O16" s="73">
        <v>11</v>
      </c>
      <c r="P16" s="14">
        <v>10329</v>
      </c>
      <c r="Q16" s="14">
        <v>10435</v>
      </c>
      <c r="R16" s="14">
        <v>1924</v>
      </c>
      <c r="S16" s="14">
        <v>2025</v>
      </c>
      <c r="T16" s="64">
        <f>(P16/Q16*100)-100</f>
        <v>-1.0158121705797782</v>
      </c>
      <c r="U16" s="74">
        <v>113770</v>
      </c>
      <c r="V16" s="14">
        <f t="shared" si="1"/>
        <v>939</v>
      </c>
      <c r="W16" s="74">
        <f t="shared" si="2"/>
        <v>124099</v>
      </c>
      <c r="X16" s="74">
        <v>22023</v>
      </c>
      <c r="Y16" s="75">
        <f t="shared" si="3"/>
        <v>23947</v>
      </c>
    </row>
    <row r="17" spans="1:25" ht="12.75">
      <c r="A17" s="72">
        <v>4</v>
      </c>
      <c r="B17" s="72" t="s">
        <v>53</v>
      </c>
      <c r="C17" s="4" t="s">
        <v>96</v>
      </c>
      <c r="D17" s="4" t="s">
        <v>97</v>
      </c>
      <c r="E17" s="15" t="s">
        <v>46</v>
      </c>
      <c r="F17" s="15" t="s">
        <v>42</v>
      </c>
      <c r="G17" s="37">
        <v>1</v>
      </c>
      <c r="H17" s="37">
        <v>10</v>
      </c>
      <c r="I17" s="24">
        <v>7088</v>
      </c>
      <c r="J17" s="24"/>
      <c r="K17" s="94">
        <v>1259</v>
      </c>
      <c r="L17" s="94"/>
      <c r="M17" s="64"/>
      <c r="N17" s="14">
        <f t="shared" si="0"/>
        <v>708.8</v>
      </c>
      <c r="O17" s="37">
        <v>10</v>
      </c>
      <c r="P17" s="22">
        <v>9798</v>
      </c>
      <c r="Q17" s="22"/>
      <c r="R17" s="22">
        <v>1855</v>
      </c>
      <c r="S17" s="22"/>
      <c r="T17" s="64"/>
      <c r="U17" s="74"/>
      <c r="V17" s="24">
        <f t="shared" si="1"/>
        <v>979.8</v>
      </c>
      <c r="W17" s="74">
        <f t="shared" si="2"/>
        <v>9798</v>
      </c>
      <c r="X17" s="74"/>
      <c r="Y17" s="75">
        <f t="shared" si="3"/>
        <v>1855</v>
      </c>
    </row>
    <row r="18" spans="1:25" ht="13.5" customHeight="1">
      <c r="A18" s="72">
        <v>5</v>
      </c>
      <c r="B18" s="72">
        <v>4</v>
      </c>
      <c r="C18" s="4" t="s">
        <v>84</v>
      </c>
      <c r="D18" s="4" t="s">
        <v>85</v>
      </c>
      <c r="E18" s="15" t="s">
        <v>46</v>
      </c>
      <c r="F18" s="15" t="s">
        <v>54</v>
      </c>
      <c r="G18" s="37">
        <v>2</v>
      </c>
      <c r="H18" s="37">
        <v>12</v>
      </c>
      <c r="I18" s="14">
        <v>5884</v>
      </c>
      <c r="J18" s="14">
        <v>6049</v>
      </c>
      <c r="K18" s="24">
        <v>1081</v>
      </c>
      <c r="L18" s="24">
        <v>1125</v>
      </c>
      <c r="M18" s="64">
        <f aca="true" t="shared" si="4" ref="M18:M23">(I18/J18*100)-100</f>
        <v>-2.727723590676149</v>
      </c>
      <c r="N18" s="14">
        <f t="shared" si="0"/>
        <v>490.3333333333333</v>
      </c>
      <c r="O18" s="73">
        <v>12</v>
      </c>
      <c r="P18" s="14">
        <v>8595</v>
      </c>
      <c r="Q18" s="14">
        <v>9359</v>
      </c>
      <c r="R18" s="14">
        <v>1682</v>
      </c>
      <c r="S18" s="14">
        <v>1840</v>
      </c>
      <c r="T18" s="64">
        <f aca="true" t="shared" si="5" ref="T18:T23">(P18/Q18*100)-100</f>
        <v>-8.16326530612244</v>
      </c>
      <c r="U18" s="74">
        <v>9359</v>
      </c>
      <c r="V18" s="24">
        <f t="shared" si="1"/>
        <v>716.25</v>
      </c>
      <c r="W18" s="74">
        <f t="shared" si="2"/>
        <v>17954</v>
      </c>
      <c r="X18" s="74">
        <v>1840</v>
      </c>
      <c r="Y18" s="75">
        <f t="shared" si="3"/>
        <v>3522</v>
      </c>
    </row>
    <row r="19" spans="1:25" ht="12.75">
      <c r="A19" s="72">
        <v>6</v>
      </c>
      <c r="B19" s="72">
        <v>2</v>
      </c>
      <c r="C19" s="4" t="s">
        <v>88</v>
      </c>
      <c r="D19" s="4" t="s">
        <v>89</v>
      </c>
      <c r="E19" s="15" t="s">
        <v>46</v>
      </c>
      <c r="F19" s="15" t="s">
        <v>42</v>
      </c>
      <c r="G19" s="37">
        <v>2</v>
      </c>
      <c r="H19" s="37">
        <v>9</v>
      </c>
      <c r="I19" s="24">
        <v>6188</v>
      </c>
      <c r="J19" s="24">
        <v>12368</v>
      </c>
      <c r="K19" s="14">
        <v>1129</v>
      </c>
      <c r="L19" s="14">
        <v>2199</v>
      </c>
      <c r="M19" s="64">
        <f t="shared" si="4"/>
        <v>-49.96765847347995</v>
      </c>
      <c r="N19" s="14">
        <f t="shared" si="0"/>
        <v>687.5555555555555</v>
      </c>
      <c r="O19" s="73">
        <v>9</v>
      </c>
      <c r="P19" s="22">
        <v>8208</v>
      </c>
      <c r="Q19" s="22">
        <v>14507</v>
      </c>
      <c r="R19" s="22">
        <v>1612</v>
      </c>
      <c r="S19" s="22">
        <v>2737</v>
      </c>
      <c r="T19" s="64">
        <f t="shared" si="5"/>
        <v>-43.420417729372026</v>
      </c>
      <c r="U19" s="74">
        <v>15566</v>
      </c>
      <c r="V19" s="14">
        <f t="shared" si="1"/>
        <v>912</v>
      </c>
      <c r="W19" s="74">
        <f t="shared" si="2"/>
        <v>23774</v>
      </c>
      <c r="X19" s="74">
        <v>2925</v>
      </c>
      <c r="Y19" s="75">
        <f t="shared" si="3"/>
        <v>4537</v>
      </c>
    </row>
    <row r="20" spans="1:25" ht="12.75">
      <c r="A20" s="72">
        <v>7</v>
      </c>
      <c r="B20" s="72">
        <v>6</v>
      </c>
      <c r="C20" s="4" t="s">
        <v>86</v>
      </c>
      <c r="D20" s="4" t="s">
        <v>87</v>
      </c>
      <c r="E20" s="15" t="s">
        <v>46</v>
      </c>
      <c r="F20" s="15" t="s">
        <v>54</v>
      </c>
      <c r="G20" s="37">
        <v>2</v>
      </c>
      <c r="H20" s="37">
        <v>10</v>
      </c>
      <c r="I20" s="24">
        <v>6574</v>
      </c>
      <c r="J20" s="24">
        <v>4484</v>
      </c>
      <c r="K20" s="14">
        <v>1324</v>
      </c>
      <c r="L20" s="14">
        <v>874</v>
      </c>
      <c r="M20" s="64">
        <f t="shared" si="4"/>
        <v>46.610169491525426</v>
      </c>
      <c r="N20" s="14">
        <f t="shared" si="0"/>
        <v>657.4</v>
      </c>
      <c r="O20" s="38">
        <v>10</v>
      </c>
      <c r="P20" s="14">
        <v>8181</v>
      </c>
      <c r="Q20" s="14">
        <v>5910</v>
      </c>
      <c r="R20" s="14">
        <v>1687</v>
      </c>
      <c r="S20" s="14">
        <v>1196</v>
      </c>
      <c r="T20" s="64">
        <f t="shared" si="5"/>
        <v>38.42639593908629</v>
      </c>
      <c r="U20" s="74">
        <v>5910</v>
      </c>
      <c r="V20" s="14">
        <f t="shared" si="1"/>
        <v>818.1</v>
      </c>
      <c r="W20" s="74">
        <f t="shared" si="2"/>
        <v>14091</v>
      </c>
      <c r="X20" s="74">
        <v>1196</v>
      </c>
      <c r="Y20" s="75">
        <f t="shared" si="3"/>
        <v>2883</v>
      </c>
    </row>
    <row r="21" spans="1:25" ht="12.75">
      <c r="A21" s="72">
        <v>8</v>
      </c>
      <c r="B21" s="72">
        <v>5</v>
      </c>
      <c r="C21" s="4" t="s">
        <v>80</v>
      </c>
      <c r="D21" s="4" t="s">
        <v>81</v>
      </c>
      <c r="E21" s="15" t="s">
        <v>46</v>
      </c>
      <c r="F21" s="15" t="s">
        <v>42</v>
      </c>
      <c r="G21" s="37">
        <v>3</v>
      </c>
      <c r="H21" s="37">
        <v>9</v>
      </c>
      <c r="I21" s="14">
        <v>5265</v>
      </c>
      <c r="J21" s="14">
        <v>6511</v>
      </c>
      <c r="K21" s="14">
        <v>865</v>
      </c>
      <c r="L21" s="14">
        <v>2199</v>
      </c>
      <c r="M21" s="64">
        <f t="shared" si="4"/>
        <v>-19.136845338657665</v>
      </c>
      <c r="N21" s="14">
        <f t="shared" si="0"/>
        <v>585</v>
      </c>
      <c r="O21" s="37">
        <v>9</v>
      </c>
      <c r="P21" s="14">
        <v>6554</v>
      </c>
      <c r="Q21" s="14">
        <v>8624</v>
      </c>
      <c r="R21" s="14">
        <v>1142</v>
      </c>
      <c r="S21" s="14">
        <v>1523</v>
      </c>
      <c r="T21" s="64">
        <f t="shared" si="5"/>
        <v>-24.00278293135436</v>
      </c>
      <c r="U21" s="74">
        <v>21315</v>
      </c>
      <c r="V21" s="14">
        <f t="shared" si="1"/>
        <v>728.2222222222222</v>
      </c>
      <c r="W21" s="74">
        <f t="shared" si="2"/>
        <v>27869</v>
      </c>
      <c r="X21" s="74">
        <v>3865</v>
      </c>
      <c r="Y21" s="75">
        <f t="shared" si="3"/>
        <v>5007</v>
      </c>
    </row>
    <row r="22" spans="1:25" ht="12.75">
      <c r="A22" s="72">
        <v>9</v>
      </c>
      <c r="B22" s="72">
        <v>7</v>
      </c>
      <c r="C22" s="4" t="s">
        <v>58</v>
      </c>
      <c r="D22" s="4" t="s">
        <v>59</v>
      </c>
      <c r="E22" s="15" t="s">
        <v>60</v>
      </c>
      <c r="F22" s="15" t="s">
        <v>55</v>
      </c>
      <c r="G22" s="37">
        <v>8</v>
      </c>
      <c r="H22" s="37">
        <v>10</v>
      </c>
      <c r="I22" s="24">
        <v>4146</v>
      </c>
      <c r="J22" s="24">
        <v>4082</v>
      </c>
      <c r="K22" s="98">
        <v>771</v>
      </c>
      <c r="L22" s="98">
        <v>758</v>
      </c>
      <c r="M22" s="64">
        <f t="shared" si="4"/>
        <v>1.567858892699661</v>
      </c>
      <c r="N22" s="14">
        <f t="shared" si="0"/>
        <v>414.6</v>
      </c>
      <c r="O22" s="38">
        <v>10</v>
      </c>
      <c r="P22" s="14">
        <v>5539</v>
      </c>
      <c r="Q22" s="14">
        <v>5771</v>
      </c>
      <c r="R22" s="14">
        <v>1079</v>
      </c>
      <c r="S22" s="14">
        <v>1134</v>
      </c>
      <c r="T22" s="64">
        <f t="shared" si="5"/>
        <v>-4.0201005025125625</v>
      </c>
      <c r="U22" s="74">
        <v>161522</v>
      </c>
      <c r="V22" s="14">
        <f t="shared" si="1"/>
        <v>553.9</v>
      </c>
      <c r="W22" s="74">
        <f t="shared" si="2"/>
        <v>167061</v>
      </c>
      <c r="X22" s="74">
        <v>32343</v>
      </c>
      <c r="Y22" s="75">
        <f t="shared" si="3"/>
        <v>33422</v>
      </c>
    </row>
    <row r="23" spans="1:25" ht="12.75">
      <c r="A23" s="72">
        <v>10</v>
      </c>
      <c r="B23" s="72">
        <v>10</v>
      </c>
      <c r="C23" s="89" t="s">
        <v>56</v>
      </c>
      <c r="D23" s="89" t="s">
        <v>57</v>
      </c>
      <c r="E23" s="15" t="s">
        <v>47</v>
      </c>
      <c r="F23" s="15" t="s">
        <v>48</v>
      </c>
      <c r="G23" s="37">
        <v>9</v>
      </c>
      <c r="H23" s="37">
        <v>22</v>
      </c>
      <c r="I23" s="24">
        <v>4261</v>
      </c>
      <c r="J23" s="24">
        <v>3562</v>
      </c>
      <c r="K23" s="24">
        <v>802</v>
      </c>
      <c r="L23" s="24">
        <v>663</v>
      </c>
      <c r="M23" s="64">
        <f t="shared" si="4"/>
        <v>19.62380685008422</v>
      </c>
      <c r="N23" s="14">
        <f t="shared" si="0"/>
        <v>193.6818181818182</v>
      </c>
      <c r="O23" s="37">
        <v>22</v>
      </c>
      <c r="P23" s="14">
        <v>4865</v>
      </c>
      <c r="Q23" s="14">
        <v>4109</v>
      </c>
      <c r="R23" s="14">
        <v>933</v>
      </c>
      <c r="S23" s="14">
        <v>781</v>
      </c>
      <c r="T23" s="64">
        <f t="shared" si="5"/>
        <v>18.398637137989766</v>
      </c>
      <c r="U23" s="96">
        <v>106652</v>
      </c>
      <c r="V23" s="14">
        <f t="shared" si="1"/>
        <v>221.13636363636363</v>
      </c>
      <c r="W23" s="74">
        <f t="shared" si="2"/>
        <v>111517</v>
      </c>
      <c r="X23" s="76">
        <v>21729</v>
      </c>
      <c r="Y23" s="75">
        <f t="shared" si="3"/>
        <v>22662</v>
      </c>
    </row>
    <row r="24" spans="1:25" ht="12.75">
      <c r="A24" s="72">
        <v>11</v>
      </c>
      <c r="B24" s="72" t="s">
        <v>53</v>
      </c>
      <c r="C24" s="4" t="s">
        <v>98</v>
      </c>
      <c r="D24" s="4" t="s">
        <v>98</v>
      </c>
      <c r="E24" s="15" t="s">
        <v>99</v>
      </c>
      <c r="F24" s="15" t="s">
        <v>69</v>
      </c>
      <c r="G24" s="37">
        <v>1</v>
      </c>
      <c r="H24" s="37">
        <v>10</v>
      </c>
      <c r="I24" s="24">
        <v>1994</v>
      </c>
      <c r="J24" s="24"/>
      <c r="K24" s="24">
        <v>776</v>
      </c>
      <c r="L24" s="24"/>
      <c r="M24" s="64"/>
      <c r="N24" s="14">
        <f t="shared" si="0"/>
        <v>199.4</v>
      </c>
      <c r="O24" s="38">
        <v>10</v>
      </c>
      <c r="P24" s="14">
        <v>4859</v>
      </c>
      <c r="Q24" s="14"/>
      <c r="R24" s="14">
        <v>1507</v>
      </c>
      <c r="S24" s="14"/>
      <c r="T24" s="64"/>
      <c r="U24" s="74"/>
      <c r="V24" s="14">
        <f t="shared" si="1"/>
        <v>485.9</v>
      </c>
      <c r="W24" s="74">
        <f t="shared" si="2"/>
        <v>4859</v>
      </c>
      <c r="X24" s="76"/>
      <c r="Y24" s="75">
        <f t="shared" si="3"/>
        <v>1507</v>
      </c>
    </row>
    <row r="25" spans="1:25" ht="12.75" customHeight="1">
      <c r="A25" s="72">
        <v>12</v>
      </c>
      <c r="B25" s="72">
        <v>9</v>
      </c>
      <c r="C25" s="4" t="s">
        <v>78</v>
      </c>
      <c r="D25" s="4" t="s">
        <v>79</v>
      </c>
      <c r="E25" s="15" t="s">
        <v>75</v>
      </c>
      <c r="F25" s="15" t="s">
        <v>36</v>
      </c>
      <c r="G25" s="37">
        <v>3</v>
      </c>
      <c r="H25" s="37">
        <v>9</v>
      </c>
      <c r="I25" s="24">
        <v>2811</v>
      </c>
      <c r="J25" s="24">
        <v>3524</v>
      </c>
      <c r="K25" s="98">
        <v>498</v>
      </c>
      <c r="L25" s="98">
        <v>655</v>
      </c>
      <c r="M25" s="64">
        <f aca="true" t="shared" si="6" ref="M25:M34">(I25/J25*100)-100</f>
        <v>-20.23269012485811</v>
      </c>
      <c r="N25" s="14">
        <f t="shared" si="0"/>
        <v>312.3333333333333</v>
      </c>
      <c r="O25" s="38">
        <v>9</v>
      </c>
      <c r="P25" s="14">
        <v>3929</v>
      </c>
      <c r="Q25" s="14">
        <v>4963</v>
      </c>
      <c r="R25" s="24">
        <v>742</v>
      </c>
      <c r="S25" s="24">
        <v>991</v>
      </c>
      <c r="T25" s="64">
        <f aca="true" t="shared" si="7" ref="T25:T34">(P25/Q25*100)-100</f>
        <v>-20.834172879306863</v>
      </c>
      <c r="U25" s="76">
        <v>12759</v>
      </c>
      <c r="V25" s="14">
        <f t="shared" si="1"/>
        <v>436.55555555555554</v>
      </c>
      <c r="W25" s="74">
        <f t="shared" si="2"/>
        <v>16688</v>
      </c>
      <c r="X25" s="74">
        <v>2557</v>
      </c>
      <c r="Y25" s="75">
        <f t="shared" si="3"/>
        <v>3299</v>
      </c>
    </row>
    <row r="26" spans="1:25" ht="12.75" customHeight="1">
      <c r="A26" s="72">
        <v>13</v>
      </c>
      <c r="B26" s="72">
        <v>11</v>
      </c>
      <c r="C26" s="4" t="s">
        <v>61</v>
      </c>
      <c r="D26" s="4" t="s">
        <v>62</v>
      </c>
      <c r="E26" s="15" t="s">
        <v>47</v>
      </c>
      <c r="F26" s="15" t="s">
        <v>48</v>
      </c>
      <c r="G26" s="37">
        <v>7</v>
      </c>
      <c r="H26" s="37">
        <v>17</v>
      </c>
      <c r="I26" s="14">
        <v>2603</v>
      </c>
      <c r="J26" s="14">
        <v>2670</v>
      </c>
      <c r="K26" s="95">
        <v>425</v>
      </c>
      <c r="L26" s="95">
        <v>436</v>
      </c>
      <c r="M26" s="64">
        <f t="shared" si="6"/>
        <v>-2.5093632958801493</v>
      </c>
      <c r="N26" s="14">
        <f t="shared" si="0"/>
        <v>153.11764705882354</v>
      </c>
      <c r="O26" s="73">
        <v>17</v>
      </c>
      <c r="P26" s="93">
        <v>3712</v>
      </c>
      <c r="Q26" s="93">
        <v>3886</v>
      </c>
      <c r="R26" s="93">
        <v>620</v>
      </c>
      <c r="S26" s="93">
        <v>666</v>
      </c>
      <c r="T26" s="64">
        <f t="shared" si="7"/>
        <v>-4.477611940298516</v>
      </c>
      <c r="U26" s="76">
        <v>93297</v>
      </c>
      <c r="V26" s="14">
        <f t="shared" si="1"/>
        <v>218.35294117647058</v>
      </c>
      <c r="W26" s="74">
        <f t="shared" si="2"/>
        <v>97009</v>
      </c>
      <c r="X26" s="74">
        <v>16892</v>
      </c>
      <c r="Y26" s="75">
        <f t="shared" si="3"/>
        <v>17512</v>
      </c>
    </row>
    <row r="27" spans="1:25" ht="12.75">
      <c r="A27" s="72">
        <v>14</v>
      </c>
      <c r="B27" s="72">
        <v>8</v>
      </c>
      <c r="C27" s="4" t="s">
        <v>70</v>
      </c>
      <c r="D27" s="4" t="s">
        <v>71</v>
      </c>
      <c r="E27" s="15" t="s">
        <v>52</v>
      </c>
      <c r="F27" s="15" t="s">
        <v>36</v>
      </c>
      <c r="G27" s="37">
        <v>5</v>
      </c>
      <c r="H27" s="37">
        <v>17</v>
      </c>
      <c r="I27" s="24">
        <v>2535</v>
      </c>
      <c r="J27" s="24">
        <v>3622</v>
      </c>
      <c r="K27" s="22">
        <v>464</v>
      </c>
      <c r="L27" s="22">
        <v>665</v>
      </c>
      <c r="M27" s="64">
        <f t="shared" si="6"/>
        <v>-30.011043622308122</v>
      </c>
      <c r="N27" s="14">
        <f t="shared" si="0"/>
        <v>149.11764705882354</v>
      </c>
      <c r="O27" s="73">
        <v>17</v>
      </c>
      <c r="P27" s="14">
        <v>3506</v>
      </c>
      <c r="Q27" s="14">
        <v>5572</v>
      </c>
      <c r="R27" s="14">
        <v>562</v>
      </c>
      <c r="S27" s="14">
        <v>895</v>
      </c>
      <c r="T27" s="64">
        <f t="shared" si="7"/>
        <v>-37.07824838478104</v>
      </c>
      <c r="U27" s="96">
        <v>82047</v>
      </c>
      <c r="V27" s="14">
        <f t="shared" si="1"/>
        <v>206.23529411764707</v>
      </c>
      <c r="W27" s="74">
        <f t="shared" si="2"/>
        <v>85553</v>
      </c>
      <c r="X27" s="76">
        <v>13227</v>
      </c>
      <c r="Y27" s="75">
        <f t="shared" si="3"/>
        <v>13789</v>
      </c>
    </row>
    <row r="28" spans="1:25" ht="12.75">
      <c r="A28" s="72">
        <v>15</v>
      </c>
      <c r="B28" s="72">
        <v>12</v>
      </c>
      <c r="C28" s="4" t="s">
        <v>50</v>
      </c>
      <c r="D28" s="4" t="s">
        <v>51</v>
      </c>
      <c r="E28" s="15" t="s">
        <v>49</v>
      </c>
      <c r="F28" s="15" t="s">
        <v>42</v>
      </c>
      <c r="G28" s="37">
        <v>13</v>
      </c>
      <c r="H28" s="37">
        <v>22</v>
      </c>
      <c r="I28" s="24">
        <v>1784</v>
      </c>
      <c r="J28" s="24">
        <v>2195</v>
      </c>
      <c r="K28" s="99">
        <v>350</v>
      </c>
      <c r="L28" s="99">
        <v>429</v>
      </c>
      <c r="M28" s="64">
        <f t="shared" si="6"/>
        <v>-18.724373576309787</v>
      </c>
      <c r="N28" s="14">
        <f t="shared" si="0"/>
        <v>81.0909090909091</v>
      </c>
      <c r="O28" s="73">
        <v>22</v>
      </c>
      <c r="P28" s="22">
        <v>1784</v>
      </c>
      <c r="Q28" s="22">
        <v>2619</v>
      </c>
      <c r="R28" s="22">
        <v>350</v>
      </c>
      <c r="S28" s="22">
        <v>512</v>
      </c>
      <c r="T28" s="64">
        <f t="shared" si="7"/>
        <v>-31.88239786177931</v>
      </c>
      <c r="U28" s="74">
        <v>189550</v>
      </c>
      <c r="V28" s="14">
        <f t="shared" si="1"/>
        <v>81.0909090909091</v>
      </c>
      <c r="W28" s="74">
        <f t="shared" si="2"/>
        <v>191334</v>
      </c>
      <c r="X28" s="74">
        <v>36516</v>
      </c>
      <c r="Y28" s="75">
        <f t="shared" si="3"/>
        <v>36866</v>
      </c>
    </row>
    <row r="29" spans="1:25" ht="12.75">
      <c r="A29" s="72">
        <v>16</v>
      </c>
      <c r="B29" s="72">
        <v>15</v>
      </c>
      <c r="C29" s="4" t="s">
        <v>63</v>
      </c>
      <c r="D29" s="4" t="s">
        <v>64</v>
      </c>
      <c r="E29" s="15" t="s">
        <v>52</v>
      </c>
      <c r="F29" s="15" t="s">
        <v>36</v>
      </c>
      <c r="G29" s="37">
        <v>7</v>
      </c>
      <c r="H29" s="37">
        <v>9</v>
      </c>
      <c r="I29" s="24">
        <v>816</v>
      </c>
      <c r="J29" s="24">
        <v>985</v>
      </c>
      <c r="K29" s="24">
        <v>158</v>
      </c>
      <c r="L29" s="24">
        <v>173</v>
      </c>
      <c r="M29" s="64">
        <f t="shared" si="6"/>
        <v>-17.15736040609137</v>
      </c>
      <c r="N29" s="14">
        <f t="shared" si="0"/>
        <v>90.66666666666667</v>
      </c>
      <c r="O29" s="38">
        <v>9</v>
      </c>
      <c r="P29" s="14">
        <v>1239</v>
      </c>
      <c r="Q29" s="14">
        <v>1441</v>
      </c>
      <c r="R29" s="14">
        <v>251</v>
      </c>
      <c r="S29" s="14">
        <v>268</v>
      </c>
      <c r="T29" s="64">
        <f t="shared" si="7"/>
        <v>-14.018043025676619</v>
      </c>
      <c r="U29" s="90">
        <v>61186</v>
      </c>
      <c r="V29" s="14">
        <f t="shared" si="1"/>
        <v>137.66666666666666</v>
      </c>
      <c r="W29" s="74">
        <f t="shared" si="2"/>
        <v>62425</v>
      </c>
      <c r="X29" s="74">
        <v>11951</v>
      </c>
      <c r="Y29" s="75">
        <f t="shared" si="3"/>
        <v>12202</v>
      </c>
    </row>
    <row r="30" spans="1:25" ht="12.75">
      <c r="A30" s="72">
        <v>17</v>
      </c>
      <c r="B30" s="72">
        <v>13</v>
      </c>
      <c r="C30" s="89" t="s">
        <v>82</v>
      </c>
      <c r="D30" s="89" t="s">
        <v>83</v>
      </c>
      <c r="E30" s="15" t="s">
        <v>46</v>
      </c>
      <c r="F30" s="15" t="s">
        <v>42</v>
      </c>
      <c r="G30" s="37">
        <v>3</v>
      </c>
      <c r="H30" s="37">
        <v>10</v>
      </c>
      <c r="I30" s="24">
        <v>738</v>
      </c>
      <c r="J30" s="24">
        <v>1953</v>
      </c>
      <c r="K30" s="14">
        <v>152</v>
      </c>
      <c r="L30" s="14">
        <v>448</v>
      </c>
      <c r="M30" s="64">
        <f t="shared" si="6"/>
        <v>-62.21198156682028</v>
      </c>
      <c r="N30" s="14">
        <f t="shared" si="0"/>
        <v>73.8</v>
      </c>
      <c r="O30" s="73">
        <v>10</v>
      </c>
      <c r="P30" s="14">
        <v>1188</v>
      </c>
      <c r="Q30" s="14">
        <v>2266</v>
      </c>
      <c r="R30" s="14">
        <v>240</v>
      </c>
      <c r="S30" s="14">
        <v>494</v>
      </c>
      <c r="T30" s="64">
        <f t="shared" si="7"/>
        <v>-47.57281553398058</v>
      </c>
      <c r="U30" s="74">
        <v>4896</v>
      </c>
      <c r="V30" s="14">
        <f t="shared" si="1"/>
        <v>118.8</v>
      </c>
      <c r="W30" s="74">
        <f t="shared" si="2"/>
        <v>6084</v>
      </c>
      <c r="X30" s="74">
        <v>1065</v>
      </c>
      <c r="Y30" s="75">
        <f t="shared" si="3"/>
        <v>1305</v>
      </c>
    </row>
    <row r="31" spans="1:25" ht="12.75">
      <c r="A31" s="72">
        <v>18</v>
      </c>
      <c r="B31" s="72">
        <v>17</v>
      </c>
      <c r="C31" s="4" t="s">
        <v>76</v>
      </c>
      <c r="D31" s="4" t="s">
        <v>77</v>
      </c>
      <c r="E31" s="15" t="s">
        <v>46</v>
      </c>
      <c r="F31" s="15" t="s">
        <v>69</v>
      </c>
      <c r="G31" s="37">
        <v>4</v>
      </c>
      <c r="H31" s="37">
        <v>1</v>
      </c>
      <c r="I31" s="24">
        <v>692</v>
      </c>
      <c r="J31" s="24">
        <v>373</v>
      </c>
      <c r="K31" s="24">
        <v>147</v>
      </c>
      <c r="L31" s="24">
        <v>80</v>
      </c>
      <c r="M31" s="64">
        <f t="shared" si="6"/>
        <v>85.52278820375335</v>
      </c>
      <c r="N31" s="14">
        <f t="shared" si="0"/>
        <v>692</v>
      </c>
      <c r="O31" s="73">
        <v>1</v>
      </c>
      <c r="P31" s="14">
        <v>1152</v>
      </c>
      <c r="Q31" s="14">
        <v>928</v>
      </c>
      <c r="R31" s="14">
        <v>253</v>
      </c>
      <c r="S31" s="14">
        <v>213</v>
      </c>
      <c r="T31" s="64">
        <f t="shared" si="7"/>
        <v>24.13793103448276</v>
      </c>
      <c r="U31" s="90">
        <v>5653</v>
      </c>
      <c r="V31" s="14">
        <f t="shared" si="1"/>
        <v>1152</v>
      </c>
      <c r="W31" s="74">
        <f t="shared" si="2"/>
        <v>6805</v>
      </c>
      <c r="X31" s="74">
        <v>1416</v>
      </c>
      <c r="Y31" s="75">
        <f t="shared" si="3"/>
        <v>1669</v>
      </c>
    </row>
    <row r="32" spans="1:25" ht="12.75">
      <c r="A32" s="72">
        <v>19</v>
      </c>
      <c r="B32" s="72">
        <v>19</v>
      </c>
      <c r="C32" s="4" t="s">
        <v>72</v>
      </c>
      <c r="D32" s="4" t="s">
        <v>73</v>
      </c>
      <c r="E32" s="15" t="s">
        <v>60</v>
      </c>
      <c r="F32" s="15" t="s">
        <v>55</v>
      </c>
      <c r="G32" s="37">
        <v>5</v>
      </c>
      <c r="H32" s="37">
        <v>9</v>
      </c>
      <c r="I32" s="14">
        <v>491</v>
      </c>
      <c r="J32" s="14">
        <v>361</v>
      </c>
      <c r="K32" s="14">
        <v>98</v>
      </c>
      <c r="L32" s="14">
        <v>68</v>
      </c>
      <c r="M32" s="64">
        <f t="shared" si="6"/>
        <v>36.01108033240996</v>
      </c>
      <c r="N32" s="14">
        <f t="shared" si="0"/>
        <v>54.55555555555556</v>
      </c>
      <c r="O32" s="73">
        <v>9</v>
      </c>
      <c r="P32" s="14">
        <v>681</v>
      </c>
      <c r="Q32" s="14">
        <v>419</v>
      </c>
      <c r="R32" s="14">
        <v>146</v>
      </c>
      <c r="S32" s="14">
        <v>89</v>
      </c>
      <c r="T32" s="64">
        <f t="shared" si="7"/>
        <v>62.529832935560876</v>
      </c>
      <c r="U32" s="14">
        <v>20859</v>
      </c>
      <c r="V32" s="14">
        <f t="shared" si="1"/>
        <v>75.66666666666667</v>
      </c>
      <c r="W32" s="74">
        <f t="shared" si="2"/>
        <v>21540</v>
      </c>
      <c r="X32" s="74">
        <v>4084</v>
      </c>
      <c r="Y32" s="75">
        <f t="shared" si="3"/>
        <v>4230</v>
      </c>
    </row>
    <row r="33" spans="1:25" ht="13.5" thickBot="1">
      <c r="A33" s="72">
        <v>20</v>
      </c>
      <c r="B33" s="72">
        <v>16</v>
      </c>
      <c r="C33" s="4" t="s">
        <v>67</v>
      </c>
      <c r="D33" s="4" t="s">
        <v>68</v>
      </c>
      <c r="E33" s="15" t="s">
        <v>46</v>
      </c>
      <c r="F33" s="15" t="s">
        <v>69</v>
      </c>
      <c r="G33" s="37">
        <v>5</v>
      </c>
      <c r="H33" s="37">
        <v>1</v>
      </c>
      <c r="I33" s="22">
        <v>549</v>
      </c>
      <c r="J33" s="22">
        <v>795</v>
      </c>
      <c r="K33" s="99">
        <v>118</v>
      </c>
      <c r="L33" s="99">
        <v>173</v>
      </c>
      <c r="M33" s="64">
        <f t="shared" si="6"/>
        <v>-30.943396226415103</v>
      </c>
      <c r="N33" s="14">
        <f t="shared" si="0"/>
        <v>549</v>
      </c>
      <c r="O33" s="73">
        <v>1</v>
      </c>
      <c r="P33" s="22">
        <v>549</v>
      </c>
      <c r="Q33" s="22">
        <v>1266</v>
      </c>
      <c r="R33" s="22">
        <v>118</v>
      </c>
      <c r="S33" s="22">
        <v>276</v>
      </c>
      <c r="T33" s="64">
        <f t="shared" si="7"/>
        <v>-56.6350710900474</v>
      </c>
      <c r="U33" s="84">
        <v>12634</v>
      </c>
      <c r="V33" s="14">
        <f t="shared" si="1"/>
        <v>549</v>
      </c>
      <c r="W33" s="74">
        <f t="shared" si="2"/>
        <v>13183</v>
      </c>
      <c r="X33" s="84">
        <v>2707</v>
      </c>
      <c r="Y33" s="75">
        <f t="shared" si="3"/>
        <v>2825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218</v>
      </c>
      <c r="I34" s="31">
        <f>SUM(I14:I33)</f>
        <v>84086</v>
      </c>
      <c r="J34" s="31">
        <v>37447</v>
      </c>
      <c r="K34" s="31">
        <f>SUM(K14:K33)</f>
        <v>15664</v>
      </c>
      <c r="L34" s="31">
        <v>6593</v>
      </c>
      <c r="M34" s="68">
        <f t="shared" si="6"/>
        <v>124.54669265895802</v>
      </c>
      <c r="N34" s="32">
        <f t="shared" si="0"/>
        <v>385.7155963302752</v>
      </c>
      <c r="O34" s="34">
        <f>SUM(O14:O33)</f>
        <v>218</v>
      </c>
      <c r="P34" s="31">
        <f>SUM(P14:P33)</f>
        <v>118290</v>
      </c>
      <c r="Q34" s="31">
        <v>95409</v>
      </c>
      <c r="R34" s="31">
        <f>SUM(R14:R33)</f>
        <v>23105</v>
      </c>
      <c r="S34" s="31">
        <v>19589</v>
      </c>
      <c r="T34" s="68">
        <f t="shared" si="7"/>
        <v>23.982014275382824</v>
      </c>
      <c r="U34" s="31">
        <f>SUM(U14:U33)</f>
        <v>1038988</v>
      </c>
      <c r="V34" s="86">
        <f t="shared" si="1"/>
        <v>542.6146788990826</v>
      </c>
      <c r="W34" s="88">
        <f t="shared" si="2"/>
        <v>1157278</v>
      </c>
      <c r="X34" s="87">
        <f>SUM(X14:X33)</f>
        <v>200555</v>
      </c>
      <c r="Y34" s="35">
        <f>SUM(Y14:Y33)</f>
        <v>223660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12 - Sep</v>
      </c>
      <c r="L4" s="20"/>
      <c r="M4" s="62" t="str">
        <f>'WEEKLY COMPETITIVE REPORT'!M4</f>
        <v>14 -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11 - Sep</v>
      </c>
      <c r="L5" s="7"/>
      <c r="M5" s="63" t="str">
        <f>'WEEKLY COMPETITIVE REPORT'!M5</f>
        <v>17 -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41900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LUCY</v>
      </c>
      <c r="D14" s="4" t="str">
        <f>'WEEKLY COMPETITIVE REPORT'!D14</f>
        <v>LUCY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10</v>
      </c>
      <c r="I14" s="14">
        <f>'WEEKLY COMPETITIVE REPORT'!I14/Y4</f>
        <v>22049.597855227883</v>
      </c>
      <c r="J14" s="14">
        <f>'WEEKLY COMPETITIVE REPORT'!J14/Y4</f>
        <v>22868.6327077748</v>
      </c>
      <c r="K14" s="22">
        <f>'WEEKLY COMPETITIVE REPORT'!K14</f>
        <v>2931</v>
      </c>
      <c r="L14" s="22">
        <f>'WEEKLY COMPETITIVE REPORT'!L14</f>
        <v>3029</v>
      </c>
      <c r="M14" s="64">
        <f>'WEEKLY COMPETITIVE REPORT'!M14</f>
        <v>-3.581477139507612</v>
      </c>
      <c r="N14" s="14">
        <f aca="true" t="shared" si="0" ref="N14:N20">I14/H14</f>
        <v>2204.9597855227885</v>
      </c>
      <c r="O14" s="37">
        <f>'WEEKLY COMPETITIVE REPORT'!O14</f>
        <v>10</v>
      </c>
      <c r="P14" s="14">
        <f>'WEEKLY COMPETITIVE REPORT'!P14/Y4</f>
        <v>31218.498659517427</v>
      </c>
      <c r="Q14" s="14">
        <f>'WEEKLY COMPETITIVE REPORT'!Q14/Y4</f>
        <v>33638.06970509383</v>
      </c>
      <c r="R14" s="22">
        <f>'WEEKLY COMPETITIVE REPORT'!R14</f>
        <v>4432</v>
      </c>
      <c r="S14" s="22">
        <f>'WEEKLY COMPETITIVE REPORT'!S14</f>
        <v>4799</v>
      </c>
      <c r="T14" s="64">
        <f>'WEEKLY COMPETITIVE REPORT'!T14</f>
        <v>-7.192954491113412</v>
      </c>
      <c r="U14" s="14">
        <f>'WEEKLY COMPETITIVE REPORT'!U14/Y4</f>
        <v>155408.8471849866</v>
      </c>
      <c r="V14" s="14">
        <f aca="true" t="shared" si="1" ref="V14:V20">P14/O14</f>
        <v>3121.8498659517427</v>
      </c>
      <c r="W14" s="25">
        <f aca="true" t="shared" si="2" ref="W14:W20">P14+U14</f>
        <v>186627.34584450402</v>
      </c>
      <c r="X14" s="22">
        <f>'WEEKLY COMPETITIVE REPORT'!X14</f>
        <v>22736</v>
      </c>
      <c r="Y14" s="56">
        <f>'WEEKLY COMPETITIVE REPORT'!Y14</f>
        <v>27168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BOYHOOD</v>
      </c>
      <c r="D15" s="4" t="str">
        <f>'WEEKLY COMPETITIVE REPORT'!D15</f>
        <v>FANTOVSKA LETA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7408.8471849865955</v>
      </c>
      <c r="J15" s="14">
        <f>'WEEKLY COMPETITIVE REPORT'!J15/Y4</f>
        <v>0</v>
      </c>
      <c r="K15" s="22">
        <f>'WEEKLY COMPETITIVE REPORT'!K15</f>
        <v>945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740.8847184986596</v>
      </c>
      <c r="O15" s="37">
        <f>'WEEKLY COMPETITIVE REPORT'!O15</f>
        <v>10</v>
      </c>
      <c r="P15" s="14">
        <f>'WEEKLY COMPETITIVE REPORT'!P15/Y4</f>
        <v>13851.206434316355</v>
      </c>
      <c r="Q15" s="14">
        <f>'WEEKLY COMPETITIVE REPORT'!Q15/Y4</f>
        <v>0</v>
      </c>
      <c r="R15" s="22">
        <f>'WEEKLY COMPETITIVE REPORT'!R15</f>
        <v>1970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8147.45308310992</v>
      </c>
      <c r="V15" s="14">
        <f t="shared" si="1"/>
        <v>1385.1206434316355</v>
      </c>
      <c r="W15" s="25">
        <f t="shared" si="2"/>
        <v>21998.659517426277</v>
      </c>
      <c r="X15" s="22">
        <f>'WEEKLY COMPETITIVE REPORT'!X15</f>
        <v>1483</v>
      </c>
      <c r="Y15" s="56">
        <f>'WEEKLY COMPETITIVE REPORT'!Y15</f>
        <v>3453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SEX TAPE</v>
      </c>
      <c r="D16" s="4" t="str">
        <f>'WEEKLY COMPETITIVE REPORT'!D16</f>
        <v>VROČI POSNETKI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6</v>
      </c>
      <c r="H16" s="37">
        <f>'WEEKLY COMPETITIVE REPORT'!H16</f>
        <v>11</v>
      </c>
      <c r="I16" s="14">
        <f>'WEEKLY COMPETITIVE REPORT'!I16/Y4</f>
        <v>10309.65147453083</v>
      </c>
      <c r="J16" s="14">
        <f>'WEEKLY COMPETITIVE REPORT'!J16/Y4</f>
        <v>9932.975871313673</v>
      </c>
      <c r="K16" s="22">
        <f>'WEEKLY COMPETITIVE REPORT'!K16</f>
        <v>1371</v>
      </c>
      <c r="L16" s="22">
        <f>'WEEKLY COMPETITIVE REPORT'!L16</f>
        <v>1329</v>
      </c>
      <c r="M16" s="64">
        <f>'WEEKLY COMPETITIVE REPORT'!M16</f>
        <v>3.792172739541158</v>
      </c>
      <c r="N16" s="14">
        <f t="shared" si="0"/>
        <v>937.2410431391664</v>
      </c>
      <c r="O16" s="37">
        <f>'WEEKLY COMPETITIVE REPORT'!O16</f>
        <v>11</v>
      </c>
      <c r="P16" s="14">
        <f>'WEEKLY COMPETITIVE REPORT'!P16/Y4</f>
        <v>13845.844504021448</v>
      </c>
      <c r="Q16" s="14">
        <f>'WEEKLY COMPETITIVE REPORT'!Q16/Y4</f>
        <v>13987.935656836462</v>
      </c>
      <c r="R16" s="22">
        <f>'WEEKLY COMPETITIVE REPORT'!R16</f>
        <v>1924</v>
      </c>
      <c r="S16" s="22">
        <f>'WEEKLY COMPETITIVE REPORT'!S16</f>
        <v>2025</v>
      </c>
      <c r="T16" s="64">
        <f>'WEEKLY COMPETITIVE REPORT'!T16</f>
        <v>-1.0158121705797782</v>
      </c>
      <c r="U16" s="14">
        <f>'WEEKLY COMPETITIVE REPORT'!U16/Y4</f>
        <v>152506.70241286865</v>
      </c>
      <c r="V16" s="14">
        <f t="shared" si="1"/>
        <v>1258.7131367292225</v>
      </c>
      <c r="W16" s="25">
        <f t="shared" si="2"/>
        <v>166352.5469168901</v>
      </c>
      <c r="X16" s="22">
        <f>'WEEKLY COMPETITIVE REPORT'!X16</f>
        <v>22023</v>
      </c>
      <c r="Y16" s="56">
        <f>'WEEKLY COMPETITIVE REPORT'!Y16</f>
        <v>23947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HUNDRED FOOT JOURNEY</v>
      </c>
      <c r="D17" s="4" t="str">
        <f>'WEEKLY COMPETITIVE REPORT'!D17</f>
        <v>POPOTOVANJE TISOČERIH OKUSOV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10</v>
      </c>
      <c r="I17" s="14">
        <f>'WEEKLY COMPETITIVE REPORT'!I17/Y4</f>
        <v>9501.340482573727</v>
      </c>
      <c r="J17" s="14">
        <f>'WEEKLY COMPETITIVE REPORT'!J17/Y4</f>
        <v>0</v>
      </c>
      <c r="K17" s="22">
        <f>'WEEKLY COMPETITIVE REPORT'!K17</f>
        <v>1259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950.1340482573727</v>
      </c>
      <c r="O17" s="37">
        <f>'WEEKLY COMPETITIVE REPORT'!O17</f>
        <v>10</v>
      </c>
      <c r="P17" s="14">
        <f>'WEEKLY COMPETITIVE REPORT'!P17/Y4</f>
        <v>13134.048257372655</v>
      </c>
      <c r="Q17" s="14">
        <f>'WEEKLY COMPETITIVE REPORT'!Q17/Y4</f>
        <v>0</v>
      </c>
      <c r="R17" s="22">
        <f>'WEEKLY COMPETITIVE REPORT'!R17</f>
        <v>1855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1313.4048257372656</v>
      </c>
      <c r="W17" s="25">
        <f t="shared" si="2"/>
        <v>13134.048257372655</v>
      </c>
      <c r="X17" s="22">
        <f>'WEEKLY COMPETITIVE REPORT'!X17</f>
        <v>0</v>
      </c>
      <c r="Y17" s="56">
        <f>'WEEKLY COMPETITIVE REPORT'!Y17</f>
        <v>1855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QU'EST-CE QU'ON A FAIT AU BON DIEU?</v>
      </c>
      <c r="D18" s="4" t="str">
        <f>'WEEKLY COMPETITIVE REPORT'!D18</f>
        <v>BOG, LE KAJ SMO ZAGREŠILI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2</v>
      </c>
      <c r="H18" s="37">
        <f>'WEEKLY COMPETITIVE REPORT'!H18</f>
        <v>12</v>
      </c>
      <c r="I18" s="14">
        <f>'WEEKLY COMPETITIVE REPORT'!I18/Y4</f>
        <v>7887.399463806971</v>
      </c>
      <c r="J18" s="14">
        <f>'WEEKLY COMPETITIVE REPORT'!J18/Y4</f>
        <v>8108.57908847185</v>
      </c>
      <c r="K18" s="22">
        <f>'WEEKLY COMPETITIVE REPORT'!K18</f>
        <v>1081</v>
      </c>
      <c r="L18" s="22">
        <f>'WEEKLY COMPETITIVE REPORT'!L18</f>
        <v>1125</v>
      </c>
      <c r="M18" s="64">
        <f>'WEEKLY COMPETITIVE REPORT'!M18</f>
        <v>-2.727723590676149</v>
      </c>
      <c r="N18" s="14">
        <f t="shared" si="0"/>
        <v>657.2832886505809</v>
      </c>
      <c r="O18" s="37">
        <f>'WEEKLY COMPETITIVE REPORT'!O18</f>
        <v>12</v>
      </c>
      <c r="P18" s="14">
        <f>'WEEKLY COMPETITIVE REPORT'!P18/Y4</f>
        <v>11521.447721179624</v>
      </c>
      <c r="Q18" s="14">
        <f>'WEEKLY COMPETITIVE REPORT'!Q18/Y4</f>
        <v>12545.576407506702</v>
      </c>
      <c r="R18" s="22">
        <f>'WEEKLY COMPETITIVE REPORT'!R18</f>
        <v>1682</v>
      </c>
      <c r="S18" s="22">
        <f>'WEEKLY COMPETITIVE REPORT'!S18</f>
        <v>1840</v>
      </c>
      <c r="T18" s="64">
        <f>'WEEKLY COMPETITIVE REPORT'!T18</f>
        <v>-8.16326530612244</v>
      </c>
      <c r="U18" s="14">
        <f>'WEEKLY COMPETITIVE REPORT'!U18/Y4</f>
        <v>12545.576407506702</v>
      </c>
      <c r="V18" s="14">
        <f t="shared" si="1"/>
        <v>960.1206434316354</v>
      </c>
      <c r="W18" s="25">
        <f t="shared" si="2"/>
        <v>24067.024128686324</v>
      </c>
      <c r="X18" s="22">
        <f>'WEEKLY COMPETITIVE REPORT'!X18</f>
        <v>1840</v>
      </c>
      <c r="Y18" s="56">
        <f>'WEEKLY COMPETITIVE REPORT'!Y18</f>
        <v>3522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STEP UP ALL IN</v>
      </c>
      <c r="D19" s="4" t="str">
        <f>'WEEKLY COMPETITIVE REPORT'!D19</f>
        <v>ODPLEŠI SVOJE SANJE: ZDRUŽENE MOČI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9</v>
      </c>
      <c r="I19" s="14">
        <f>'WEEKLY COMPETITIVE REPORT'!I19/Y4</f>
        <v>8294.90616621984</v>
      </c>
      <c r="J19" s="14">
        <f>'WEEKLY COMPETITIVE REPORT'!J19/Y4</f>
        <v>16579.088471849867</v>
      </c>
      <c r="K19" s="22">
        <f>'WEEKLY COMPETITIVE REPORT'!K19</f>
        <v>1129</v>
      </c>
      <c r="L19" s="22">
        <f>'WEEKLY COMPETITIVE REPORT'!L19</f>
        <v>2199</v>
      </c>
      <c r="M19" s="64">
        <f>'WEEKLY COMPETITIVE REPORT'!M19</f>
        <v>-49.96765847347995</v>
      </c>
      <c r="N19" s="14">
        <f t="shared" si="0"/>
        <v>921.6562406910933</v>
      </c>
      <c r="O19" s="37">
        <f>'WEEKLY COMPETITIVE REPORT'!O19</f>
        <v>9</v>
      </c>
      <c r="P19" s="14">
        <f>'WEEKLY COMPETITIVE REPORT'!P19/Y4</f>
        <v>11002.680965147452</v>
      </c>
      <c r="Q19" s="14">
        <f>'WEEKLY COMPETITIVE REPORT'!Q19/Y4</f>
        <v>19446.38069705094</v>
      </c>
      <c r="R19" s="22">
        <f>'WEEKLY COMPETITIVE REPORT'!R19</f>
        <v>1612</v>
      </c>
      <c r="S19" s="22">
        <f>'WEEKLY COMPETITIVE REPORT'!S19</f>
        <v>2737</v>
      </c>
      <c r="T19" s="64">
        <f>'WEEKLY COMPETITIVE REPORT'!T19</f>
        <v>-43.420417729372026</v>
      </c>
      <c r="U19" s="14">
        <f>'WEEKLY COMPETITIVE REPORT'!U19/Y4</f>
        <v>20865.951742627345</v>
      </c>
      <c r="V19" s="14">
        <f t="shared" si="1"/>
        <v>1222.5201072386058</v>
      </c>
      <c r="W19" s="25">
        <f t="shared" si="2"/>
        <v>31868.6327077748</v>
      </c>
      <c r="X19" s="22">
        <f>'WEEKLY COMPETITIVE REPORT'!X19</f>
        <v>2925</v>
      </c>
      <c r="Y19" s="56">
        <f>'WEEKLY COMPETITIVE REPORT'!Y19</f>
        <v>4537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PELLE POLITIBIL GAR I VANNET</v>
      </c>
      <c r="D20" s="4" t="str">
        <f>'WEEKLY COMPETITIVE REPORT'!D20</f>
        <v>HRABRI AVTEK PLODI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8812.332439678285</v>
      </c>
      <c r="J20" s="14">
        <f>'WEEKLY COMPETITIVE REPORT'!J20/Y4</f>
        <v>6010.723860589812</v>
      </c>
      <c r="K20" s="22">
        <f>'WEEKLY COMPETITIVE REPORT'!K20</f>
        <v>1324</v>
      </c>
      <c r="L20" s="22">
        <f>'WEEKLY COMPETITIVE REPORT'!L20</f>
        <v>874</v>
      </c>
      <c r="M20" s="64">
        <f>'WEEKLY COMPETITIVE REPORT'!M20</f>
        <v>46.610169491525426</v>
      </c>
      <c r="N20" s="14">
        <f t="shared" si="0"/>
        <v>881.2332439678285</v>
      </c>
      <c r="O20" s="37">
        <f>'WEEKLY COMPETITIVE REPORT'!O20</f>
        <v>10</v>
      </c>
      <c r="P20" s="14">
        <f>'WEEKLY COMPETITIVE REPORT'!P20/Y4</f>
        <v>10966.487935656836</v>
      </c>
      <c r="Q20" s="14">
        <f>'WEEKLY COMPETITIVE REPORT'!Q20/Y4</f>
        <v>7922.252010723861</v>
      </c>
      <c r="R20" s="22">
        <f>'WEEKLY COMPETITIVE REPORT'!R20</f>
        <v>1687</v>
      </c>
      <c r="S20" s="22">
        <f>'WEEKLY COMPETITIVE REPORT'!S20</f>
        <v>1196</v>
      </c>
      <c r="T20" s="64">
        <f>'WEEKLY COMPETITIVE REPORT'!T20</f>
        <v>38.42639593908629</v>
      </c>
      <c r="U20" s="14">
        <f>'WEEKLY COMPETITIVE REPORT'!U20/Y4</f>
        <v>7922.252010723861</v>
      </c>
      <c r="V20" s="14">
        <f t="shared" si="1"/>
        <v>1096.6487935656837</v>
      </c>
      <c r="W20" s="25">
        <f t="shared" si="2"/>
        <v>18888.739946380698</v>
      </c>
      <c r="X20" s="22">
        <f>'WEEKLY COMPETITIVE REPORT'!X20</f>
        <v>1196</v>
      </c>
      <c r="Y20" s="56">
        <f>'WEEKLY COMPETITIVE REPORT'!Y20</f>
        <v>2883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EXPENDABLES 3</v>
      </c>
      <c r="D21" s="4" t="str">
        <f>'WEEKLY COMPETITIVE REPORT'!D21</f>
        <v>PLAČANCI 3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7057.640750670242</v>
      </c>
      <c r="J21" s="14">
        <f>'WEEKLY COMPETITIVE REPORT'!J21/Y4</f>
        <v>8727.882037533513</v>
      </c>
      <c r="K21" s="22">
        <f>'WEEKLY COMPETITIVE REPORT'!K21</f>
        <v>865</v>
      </c>
      <c r="L21" s="22">
        <f>'WEEKLY COMPETITIVE REPORT'!L21</f>
        <v>2199</v>
      </c>
      <c r="M21" s="64">
        <f>'WEEKLY COMPETITIVE REPORT'!M21</f>
        <v>-19.136845338657665</v>
      </c>
      <c r="N21" s="14">
        <f aca="true" t="shared" si="3" ref="N21:N33">I21/H21</f>
        <v>784.1823056300268</v>
      </c>
      <c r="O21" s="37">
        <f>'WEEKLY COMPETITIVE REPORT'!O21</f>
        <v>9</v>
      </c>
      <c r="P21" s="14">
        <f>'WEEKLY COMPETITIVE REPORT'!P21/Y4</f>
        <v>8785.522788203752</v>
      </c>
      <c r="Q21" s="14">
        <f>'WEEKLY COMPETITIVE REPORT'!Q21/Y4</f>
        <v>11560.321715817694</v>
      </c>
      <c r="R21" s="22">
        <f>'WEEKLY COMPETITIVE REPORT'!R21</f>
        <v>1142</v>
      </c>
      <c r="S21" s="22">
        <f>'WEEKLY COMPETITIVE REPORT'!S21</f>
        <v>1523</v>
      </c>
      <c r="T21" s="64">
        <f>'WEEKLY COMPETITIVE REPORT'!T21</f>
        <v>-24.00278293135436</v>
      </c>
      <c r="U21" s="14">
        <f>'WEEKLY COMPETITIVE REPORT'!U21/Y4</f>
        <v>28572.386058981232</v>
      </c>
      <c r="V21" s="14">
        <f aca="true" t="shared" si="4" ref="V21:V33">P21/O21</f>
        <v>976.1691986893059</v>
      </c>
      <c r="W21" s="25">
        <f aca="true" t="shared" si="5" ref="W21:W33">P21+U21</f>
        <v>37357.90884718498</v>
      </c>
      <c r="X21" s="22">
        <f>'WEEKLY COMPETITIVE REPORT'!X21</f>
        <v>3865</v>
      </c>
      <c r="Y21" s="56">
        <f>'WEEKLY COMPETITIVE REPORT'!Y21</f>
        <v>5007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22 JUMP STREET</v>
      </c>
      <c r="D22" s="4" t="str">
        <f>'WEEKLY COMPETITIVE REPORT'!D22</f>
        <v>22 JUMP STREET: MLADENIČA NA FAKSU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8</v>
      </c>
      <c r="H22" s="37">
        <f>'WEEKLY COMPETITIVE REPORT'!H22</f>
        <v>10</v>
      </c>
      <c r="I22" s="14">
        <f>'WEEKLY COMPETITIVE REPORT'!I22/Y4</f>
        <v>5557.640750670242</v>
      </c>
      <c r="J22" s="14">
        <f>'WEEKLY COMPETITIVE REPORT'!J22/Y4</f>
        <v>5471.849865951743</v>
      </c>
      <c r="K22" s="22">
        <f>'WEEKLY COMPETITIVE REPORT'!K22</f>
        <v>771</v>
      </c>
      <c r="L22" s="22">
        <f>'WEEKLY COMPETITIVE REPORT'!L22</f>
        <v>758</v>
      </c>
      <c r="M22" s="64">
        <f>'WEEKLY COMPETITIVE REPORT'!M22</f>
        <v>1.567858892699661</v>
      </c>
      <c r="N22" s="14">
        <f t="shared" si="3"/>
        <v>555.7640750670241</v>
      </c>
      <c r="O22" s="37">
        <f>'WEEKLY COMPETITIVE REPORT'!O22</f>
        <v>10</v>
      </c>
      <c r="P22" s="14">
        <f>'WEEKLY COMPETITIVE REPORT'!P22/Y4</f>
        <v>7424.932975871314</v>
      </c>
      <c r="Q22" s="14">
        <f>'WEEKLY COMPETITIVE REPORT'!Q22/Y4</f>
        <v>7735.924932975871</v>
      </c>
      <c r="R22" s="22">
        <f>'WEEKLY COMPETITIVE REPORT'!R22</f>
        <v>1079</v>
      </c>
      <c r="S22" s="22">
        <f>'WEEKLY COMPETITIVE REPORT'!S22</f>
        <v>1134</v>
      </c>
      <c r="T22" s="64">
        <f>'WEEKLY COMPETITIVE REPORT'!T22</f>
        <v>-4.0201005025125625</v>
      </c>
      <c r="U22" s="14">
        <f>'WEEKLY COMPETITIVE REPORT'!U22/Y4</f>
        <v>216517.42627345843</v>
      </c>
      <c r="V22" s="14">
        <f t="shared" si="4"/>
        <v>742.4932975871313</v>
      </c>
      <c r="W22" s="25">
        <f t="shared" si="5"/>
        <v>223942.35924932975</v>
      </c>
      <c r="X22" s="22">
        <f>'WEEKLY COMPETITIVE REPORT'!X22</f>
        <v>32343</v>
      </c>
      <c r="Y22" s="56">
        <f>'WEEKLY COMPETITIVE REPORT'!Y22</f>
        <v>33422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PLANES 2: FIRE &amp; RESCUE</v>
      </c>
      <c r="D23" s="4" t="str">
        <f>'WEEKLY COMPETITIVE REPORT'!D23</f>
        <v>AVIONI 2: V AKCIJI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9</v>
      </c>
      <c r="H23" s="37">
        <f>'WEEKLY COMPETITIVE REPORT'!H23</f>
        <v>22</v>
      </c>
      <c r="I23" s="14">
        <f>'WEEKLY COMPETITIVE REPORT'!I23/Y4</f>
        <v>5711.796246648793</v>
      </c>
      <c r="J23" s="14">
        <f>'WEEKLY COMPETITIVE REPORT'!J23/Y4</f>
        <v>4774.7989276139415</v>
      </c>
      <c r="K23" s="22">
        <f>'WEEKLY COMPETITIVE REPORT'!K23</f>
        <v>802</v>
      </c>
      <c r="L23" s="22">
        <f>'WEEKLY COMPETITIVE REPORT'!L23</f>
        <v>663</v>
      </c>
      <c r="M23" s="64">
        <f>'WEEKLY COMPETITIVE REPORT'!M23</f>
        <v>19.62380685008422</v>
      </c>
      <c r="N23" s="14">
        <f t="shared" si="3"/>
        <v>259.6271021203997</v>
      </c>
      <c r="O23" s="37">
        <f>'WEEKLY COMPETITIVE REPORT'!O23</f>
        <v>22</v>
      </c>
      <c r="P23" s="14">
        <f>'WEEKLY COMPETITIVE REPORT'!P23/Y4</f>
        <v>6521.447721179625</v>
      </c>
      <c r="Q23" s="14">
        <f>'WEEKLY COMPETITIVE REPORT'!Q23/Y4</f>
        <v>5508.04289544236</v>
      </c>
      <c r="R23" s="22">
        <f>'WEEKLY COMPETITIVE REPORT'!R23</f>
        <v>933</v>
      </c>
      <c r="S23" s="22">
        <f>'WEEKLY COMPETITIVE REPORT'!S23</f>
        <v>781</v>
      </c>
      <c r="T23" s="64">
        <f>'WEEKLY COMPETITIVE REPORT'!T23</f>
        <v>18.398637137989766</v>
      </c>
      <c r="U23" s="14">
        <f>'WEEKLY COMPETITIVE REPORT'!U23/Y4</f>
        <v>142965.1474530831</v>
      </c>
      <c r="V23" s="14">
        <f t="shared" si="4"/>
        <v>296.42944187180115</v>
      </c>
      <c r="W23" s="25">
        <f t="shared" si="5"/>
        <v>149486.59517426274</v>
      </c>
      <c r="X23" s="22">
        <f>'WEEKLY COMPETITIVE REPORT'!X23</f>
        <v>21729</v>
      </c>
      <c r="Y23" s="56">
        <f>'WEEKLY COMPETITIVE REPORT'!Y23</f>
        <v>22662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INFERNO</v>
      </c>
      <c r="D24" s="4" t="str">
        <f>'WEEKLY COMPETITIVE REPORT'!D24</f>
        <v>INFERNO</v>
      </c>
      <c r="E24" s="4" t="str">
        <f>'WEEKLY COMPETITIVE REPORT'!E24</f>
        <v>DOM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10</v>
      </c>
      <c r="I24" s="14">
        <f>'WEEKLY COMPETITIVE REPORT'!I24/Y4</f>
        <v>2672.9222520107237</v>
      </c>
      <c r="J24" s="14">
        <f>'WEEKLY COMPETITIVE REPORT'!J24/Y4</f>
        <v>0</v>
      </c>
      <c r="K24" s="22">
        <f>'WEEKLY COMPETITIVE REPORT'!K24</f>
        <v>776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267.29222520107237</v>
      </c>
      <c r="O24" s="37">
        <f>'WEEKLY COMPETITIVE REPORT'!O24</f>
        <v>10</v>
      </c>
      <c r="P24" s="14">
        <f>'WEEKLY COMPETITIVE REPORT'!P24/Y4</f>
        <v>6513.404825737265</v>
      </c>
      <c r="Q24" s="14">
        <f>'WEEKLY COMPETITIVE REPORT'!Q24/Y4</f>
        <v>0</v>
      </c>
      <c r="R24" s="22">
        <f>'WEEKLY COMPETITIVE REPORT'!R24</f>
        <v>1507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651.3404825737265</v>
      </c>
      <c r="W24" s="25">
        <f t="shared" si="5"/>
        <v>6513.404825737265</v>
      </c>
      <c r="X24" s="22">
        <f>'WEEKLY COMPETITIVE REPORT'!X24</f>
        <v>0</v>
      </c>
      <c r="Y24" s="56">
        <f>'WEEKLY COMPETITIVE REPORT'!Y24</f>
        <v>1507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AS ABOVE SO BELOW</v>
      </c>
      <c r="D25" s="4" t="str">
        <f>'WEEKLY COMPETITIVE REPORT'!D25</f>
        <v>KAKOR ZGORAJ TAKO SPODAJ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9</v>
      </c>
      <c r="I25" s="14">
        <f>'WEEKLY COMPETITIVE REPORT'!I25/Y4</f>
        <v>3768.0965147453085</v>
      </c>
      <c r="J25" s="14">
        <f>'WEEKLY COMPETITIVE REPORT'!J25/Y4</f>
        <v>4723.860589812332</v>
      </c>
      <c r="K25" s="22">
        <f>'WEEKLY COMPETITIVE REPORT'!K25</f>
        <v>498</v>
      </c>
      <c r="L25" s="22">
        <f>'WEEKLY COMPETITIVE REPORT'!L25</f>
        <v>655</v>
      </c>
      <c r="M25" s="64">
        <f>'WEEKLY COMPETITIVE REPORT'!M25</f>
        <v>-20.23269012485811</v>
      </c>
      <c r="N25" s="14">
        <f t="shared" si="3"/>
        <v>418.6773905272565</v>
      </c>
      <c r="O25" s="37">
        <f>'WEEKLY COMPETITIVE REPORT'!O25</f>
        <v>9</v>
      </c>
      <c r="P25" s="14">
        <f>'WEEKLY COMPETITIVE REPORT'!P25/Y4</f>
        <v>5266.756032171582</v>
      </c>
      <c r="Q25" s="14">
        <f>'WEEKLY COMPETITIVE REPORT'!Q25/Y4</f>
        <v>6652.815013404826</v>
      </c>
      <c r="R25" s="22">
        <f>'WEEKLY COMPETITIVE REPORT'!R25</f>
        <v>742</v>
      </c>
      <c r="S25" s="22">
        <f>'WEEKLY COMPETITIVE REPORT'!S25</f>
        <v>991</v>
      </c>
      <c r="T25" s="64">
        <f>'WEEKLY COMPETITIVE REPORT'!T25</f>
        <v>-20.834172879306863</v>
      </c>
      <c r="U25" s="14">
        <f>'WEEKLY COMPETITIVE REPORT'!U25/Y4</f>
        <v>17103.217158176943</v>
      </c>
      <c r="V25" s="14">
        <f t="shared" si="4"/>
        <v>585.1951146857314</v>
      </c>
      <c r="W25" s="25">
        <f t="shared" si="5"/>
        <v>22369.973190348526</v>
      </c>
      <c r="X25" s="22">
        <f>'WEEKLY COMPETITIVE REPORT'!X25</f>
        <v>2557</v>
      </c>
      <c r="Y25" s="56">
        <f>'WEEKLY COMPETITIVE REPORT'!Y25</f>
        <v>3299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GUARDIANS OF THE GALAXY</v>
      </c>
      <c r="D26" s="4" t="str">
        <f>'WEEKLY COMPETITIVE REPORT'!D26</f>
        <v>VARUHI GALAKSIJE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7</v>
      </c>
      <c r="H26" s="37">
        <f>'WEEKLY COMPETITIVE REPORT'!H26</f>
        <v>17</v>
      </c>
      <c r="I26" s="14">
        <f>'WEEKLY COMPETITIVE REPORT'!I26/Y4</f>
        <v>3489.2761394101876</v>
      </c>
      <c r="J26" s="14">
        <f>'WEEKLY COMPETITIVE REPORT'!J26/Y4</f>
        <v>3579.088471849866</v>
      </c>
      <c r="K26" s="22">
        <f>'WEEKLY COMPETITIVE REPORT'!K26</f>
        <v>425</v>
      </c>
      <c r="L26" s="22">
        <f>'WEEKLY COMPETITIVE REPORT'!L26</f>
        <v>436</v>
      </c>
      <c r="M26" s="64">
        <f>'WEEKLY COMPETITIVE REPORT'!M26</f>
        <v>-2.5093632958801493</v>
      </c>
      <c r="N26" s="14">
        <f t="shared" si="3"/>
        <v>205.251537612364</v>
      </c>
      <c r="O26" s="37">
        <f>'WEEKLY COMPETITIVE REPORT'!O26</f>
        <v>17</v>
      </c>
      <c r="P26" s="14">
        <f>'WEEKLY COMPETITIVE REPORT'!P26/Y4</f>
        <v>4975.871313672922</v>
      </c>
      <c r="Q26" s="14">
        <f>'WEEKLY COMPETITIVE REPORT'!Q26/Y4</f>
        <v>5209.11528150134</v>
      </c>
      <c r="R26" s="22">
        <f>'WEEKLY COMPETITIVE REPORT'!R26</f>
        <v>620</v>
      </c>
      <c r="S26" s="22">
        <f>'WEEKLY COMPETITIVE REPORT'!S26</f>
        <v>666</v>
      </c>
      <c r="T26" s="64">
        <f>'WEEKLY COMPETITIVE REPORT'!T26</f>
        <v>-4.477611940298516</v>
      </c>
      <c r="U26" s="14">
        <f>'WEEKLY COMPETITIVE REPORT'!U26/Y4</f>
        <v>125063.00268096515</v>
      </c>
      <c r="V26" s="14">
        <f t="shared" si="4"/>
        <v>292.6983125689954</v>
      </c>
      <c r="W26" s="25">
        <f t="shared" si="5"/>
        <v>130038.87399463807</v>
      </c>
      <c r="X26" s="22">
        <f>'WEEKLY COMPETITIVE REPORT'!X26</f>
        <v>16892</v>
      </c>
      <c r="Y26" s="56">
        <f>'WEEKLY COMPETITIVE REPORT'!Y26</f>
        <v>17512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TEENAGE MUTANT NINJA TURTLES</v>
      </c>
      <c r="D27" s="4" t="str">
        <f>'WEEKLY COMPETITIVE REPORT'!D27</f>
        <v>NINJA ŽELVE</v>
      </c>
      <c r="E27" s="4" t="str">
        <f>'WEEKLY COMPETITIVE REPORT'!E27</f>
        <v>PAR</v>
      </c>
      <c r="F27" s="4" t="str">
        <f>'WEEKLY COMPETITIVE REPORT'!F27</f>
        <v>Karantanija</v>
      </c>
      <c r="G27" s="37">
        <f>'WEEKLY COMPETITIVE REPORT'!G27</f>
        <v>5</v>
      </c>
      <c r="H27" s="37">
        <f>'WEEKLY COMPETITIVE REPORT'!H27</f>
        <v>17</v>
      </c>
      <c r="I27" s="14">
        <f>'WEEKLY COMPETITIVE REPORT'!I27/Y4</f>
        <v>3398.1233243967827</v>
      </c>
      <c r="J27" s="14">
        <f>'WEEKLY COMPETITIVE REPORT'!J27/Y17</f>
        <v>1.9525606469002696</v>
      </c>
      <c r="K27" s="22">
        <f>'WEEKLY COMPETITIVE REPORT'!K27</f>
        <v>464</v>
      </c>
      <c r="L27" s="22">
        <f>'WEEKLY COMPETITIVE REPORT'!L27</f>
        <v>665</v>
      </c>
      <c r="M27" s="64">
        <f>'WEEKLY COMPETITIVE REPORT'!M27</f>
        <v>-30.011043622308122</v>
      </c>
      <c r="N27" s="14">
        <f t="shared" si="3"/>
        <v>199.8896073174578</v>
      </c>
      <c r="O27" s="37">
        <f>'WEEKLY COMPETITIVE REPORT'!O27</f>
        <v>17</v>
      </c>
      <c r="P27" s="14">
        <f>'WEEKLY COMPETITIVE REPORT'!P27/Y4</f>
        <v>4699.731903485254</v>
      </c>
      <c r="Q27" s="14">
        <f>'WEEKLY COMPETITIVE REPORT'!Q27/Y17</f>
        <v>3.0037735849056606</v>
      </c>
      <c r="R27" s="22">
        <f>'WEEKLY COMPETITIVE REPORT'!R27</f>
        <v>562</v>
      </c>
      <c r="S27" s="22">
        <f>'WEEKLY COMPETITIVE REPORT'!S27</f>
        <v>895</v>
      </c>
      <c r="T27" s="64">
        <f>'WEEKLY COMPETITIVE REPORT'!T27</f>
        <v>-37.07824838478104</v>
      </c>
      <c r="U27" s="14">
        <f>'WEEKLY COMPETITIVE REPORT'!U27/Y17</f>
        <v>44.23018867924528</v>
      </c>
      <c r="V27" s="14">
        <f t="shared" si="4"/>
        <v>276.4548178520738</v>
      </c>
      <c r="W27" s="25">
        <f t="shared" si="5"/>
        <v>4743.9620921645</v>
      </c>
      <c r="X27" s="22">
        <f>'WEEKLY COMPETITIVE REPORT'!X27</f>
        <v>13227</v>
      </c>
      <c r="Y27" s="56">
        <f>'WEEKLY COMPETITIVE REPORT'!Y27</f>
        <v>13789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HOW TO TRAIN YOUR DRAGON 2</v>
      </c>
      <c r="D28" s="4" t="str">
        <f>'WEEKLY COMPETITIVE REPORT'!D28</f>
        <v>KAKO IZURITI SVOJEGA ZMAJA 2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13</v>
      </c>
      <c r="H28" s="37">
        <f>'WEEKLY COMPETITIVE REPORT'!H28</f>
        <v>22</v>
      </c>
      <c r="I28" s="14">
        <f>'WEEKLY COMPETITIVE REPORT'!I28/Y4</f>
        <v>2391.42091152815</v>
      </c>
      <c r="J28" s="14">
        <f>'WEEKLY COMPETITIVE REPORT'!J28/Y17</f>
        <v>1.1832884097035041</v>
      </c>
      <c r="K28" s="22">
        <f>'WEEKLY COMPETITIVE REPORT'!K28</f>
        <v>350</v>
      </c>
      <c r="L28" s="22">
        <f>'WEEKLY COMPETITIVE REPORT'!L28</f>
        <v>429</v>
      </c>
      <c r="M28" s="64">
        <f>'WEEKLY COMPETITIVE REPORT'!M28</f>
        <v>-18.724373576309787</v>
      </c>
      <c r="N28" s="14">
        <f t="shared" si="3"/>
        <v>108.70095052400683</v>
      </c>
      <c r="O28" s="37">
        <f>'WEEKLY COMPETITIVE REPORT'!O28</f>
        <v>22</v>
      </c>
      <c r="P28" s="14">
        <f>'WEEKLY COMPETITIVE REPORT'!P28/Y4</f>
        <v>2391.42091152815</v>
      </c>
      <c r="Q28" s="14">
        <f>'WEEKLY COMPETITIVE REPORT'!Q28/Y17</f>
        <v>1.4118598382749326</v>
      </c>
      <c r="R28" s="22">
        <f>'WEEKLY COMPETITIVE REPORT'!R28</f>
        <v>350</v>
      </c>
      <c r="S28" s="22">
        <f>'WEEKLY COMPETITIVE REPORT'!S28</f>
        <v>512</v>
      </c>
      <c r="T28" s="64">
        <f>'WEEKLY COMPETITIVE REPORT'!T28</f>
        <v>-31.88239786177931</v>
      </c>
      <c r="U28" s="14">
        <f>'WEEKLY COMPETITIVE REPORT'!U28/Y17</f>
        <v>102.18328840970351</v>
      </c>
      <c r="V28" s="14">
        <f t="shared" si="4"/>
        <v>108.70095052400683</v>
      </c>
      <c r="W28" s="25">
        <f t="shared" si="5"/>
        <v>2493.6041999378535</v>
      </c>
      <c r="X28" s="22">
        <f>'WEEKLY COMPETITIVE REPORT'!W29</f>
        <v>62425</v>
      </c>
      <c r="Y28" s="56">
        <f>'WEEKLY COMPETITIVE REPORT'!X29</f>
        <v>11951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HERCULES</v>
      </c>
      <c r="D29" s="4" t="str">
        <f>'WEEKLY COMPETITIVE REPORT'!D29</f>
        <v>HERKULES</v>
      </c>
      <c r="E29" s="4" t="str">
        <f>'WEEKLY COMPETITIVE REPORT'!E29</f>
        <v>PAR</v>
      </c>
      <c r="F29" s="4" t="str">
        <f>'WEEKLY COMPETITIVE REPORT'!F29</f>
        <v>Karantanija</v>
      </c>
      <c r="G29" s="37">
        <f>'WEEKLY COMPETITIVE REPORT'!G29</f>
        <v>7</v>
      </c>
      <c r="H29" s="37">
        <f>'WEEKLY COMPETITIVE REPORT'!H29</f>
        <v>9</v>
      </c>
      <c r="I29" s="14">
        <f>'WEEKLY COMPETITIVE REPORT'!I29/Y4</f>
        <v>1093.833780160858</v>
      </c>
      <c r="J29" s="14">
        <f>'WEEKLY COMPETITIVE REPORT'!J29/Y17</f>
        <v>0.5309973045822103</v>
      </c>
      <c r="K29" s="22">
        <f>'WEEKLY COMPETITIVE REPORT'!K29</f>
        <v>158</v>
      </c>
      <c r="L29" s="22">
        <f>'WEEKLY COMPETITIVE REPORT'!L29</f>
        <v>173</v>
      </c>
      <c r="M29" s="64">
        <f>'WEEKLY COMPETITIVE REPORT'!M29</f>
        <v>-17.15736040609137</v>
      </c>
      <c r="N29" s="14">
        <f t="shared" si="3"/>
        <v>121.53708668453977</v>
      </c>
      <c r="O29" s="37">
        <f>'WEEKLY COMPETITIVE REPORT'!O29</f>
        <v>9</v>
      </c>
      <c r="P29" s="14">
        <f>'WEEKLY COMPETITIVE REPORT'!P29/Y4</f>
        <v>1660.857908847185</v>
      </c>
      <c r="Q29" s="14">
        <f>'WEEKLY COMPETITIVE REPORT'!Q29/Y17</f>
        <v>0.7768194070080863</v>
      </c>
      <c r="R29" s="22">
        <f>'WEEKLY COMPETITIVE REPORT'!R29</f>
        <v>251</v>
      </c>
      <c r="S29" s="22">
        <f>'WEEKLY COMPETITIVE REPORT'!S29</f>
        <v>268</v>
      </c>
      <c r="T29" s="64">
        <f>'WEEKLY COMPETITIVE REPORT'!T29</f>
        <v>-14.018043025676619</v>
      </c>
      <c r="U29" s="14" t="e">
        <f>'WEEKLY COMPETITIVE REPORT'!#REF!/Y4</f>
        <v>#REF!</v>
      </c>
      <c r="V29" s="14">
        <f t="shared" si="4"/>
        <v>184.5397676496872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12202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NICHOLAS ON HOLIDAY</v>
      </c>
      <c r="D30" s="4" t="str">
        <f>'WEEKLY COMPETITIVE REPORT'!D30</f>
        <v>NIKEC NA POČITNICAH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3</v>
      </c>
      <c r="H30" s="37">
        <f>'WEEKLY COMPETITIVE REPORT'!H30</f>
        <v>10</v>
      </c>
      <c r="I30" s="14">
        <f>'WEEKLY COMPETITIVE REPORT'!I30/Y4</f>
        <v>989.2761394101876</v>
      </c>
      <c r="J30" s="14">
        <f>'WEEKLY COMPETITIVE REPORT'!J30/Y17</f>
        <v>1.0528301886792453</v>
      </c>
      <c r="K30" s="22">
        <f>'WEEKLY COMPETITIVE REPORT'!K30</f>
        <v>152</v>
      </c>
      <c r="L30" s="22">
        <f>'WEEKLY COMPETITIVE REPORT'!L30</f>
        <v>448</v>
      </c>
      <c r="M30" s="64">
        <f>'WEEKLY COMPETITIVE REPORT'!M30</f>
        <v>-62.21198156682028</v>
      </c>
      <c r="N30" s="14">
        <f t="shared" si="3"/>
        <v>98.92761394101876</v>
      </c>
      <c r="O30" s="37">
        <f>'WEEKLY COMPETITIVE REPORT'!O30</f>
        <v>10</v>
      </c>
      <c r="P30" s="14">
        <f>'WEEKLY COMPETITIVE REPORT'!P30/Y4</f>
        <v>1592.4932975871313</v>
      </c>
      <c r="Q30" s="14">
        <f>'WEEKLY COMPETITIVE REPORT'!Q30/Y17</f>
        <v>1.2215633423180594</v>
      </c>
      <c r="R30" s="22">
        <f>'WEEKLY COMPETITIVE REPORT'!R30</f>
        <v>240</v>
      </c>
      <c r="S30" s="22">
        <f>'WEEKLY COMPETITIVE REPORT'!S30</f>
        <v>494</v>
      </c>
      <c r="T30" s="64">
        <f>'WEEKLY COMPETITIVE REPORT'!T30</f>
        <v>-47.57281553398058</v>
      </c>
      <c r="U30" s="14">
        <f>'WEEKLY COMPETITIVE REPORT'!U30/Y4</f>
        <v>6563.002680965147</v>
      </c>
      <c r="V30" s="14">
        <f t="shared" si="4"/>
        <v>159.24932975871315</v>
      </c>
      <c r="W30" s="25">
        <f t="shared" si="5"/>
        <v>8155.495978552279</v>
      </c>
      <c r="X30" s="22">
        <f>'WEEKLY COMPETITIVE REPORT'!X30</f>
        <v>1065</v>
      </c>
      <c r="Y30" s="56">
        <f>'WEEKLY COMPETITIVE REPORT'!Y30</f>
        <v>1305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TWO DAYS ONE NIGHT</v>
      </c>
      <c r="D31" s="4" t="str">
        <f>'WEEKLY COMPETITIVE REPORT'!D31</f>
        <v>DVA DNEVA, ENA NOČ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1</v>
      </c>
      <c r="I31" s="14">
        <f>'WEEKLY COMPETITIVE REPORT'!I31/Y4</f>
        <v>927.6139410187668</v>
      </c>
      <c r="J31" s="14">
        <f>'WEEKLY COMPETITIVE REPORT'!J31/Y17</f>
        <v>0.20107816711590296</v>
      </c>
      <c r="K31" s="22">
        <f>'WEEKLY COMPETITIVE REPORT'!K31</f>
        <v>147</v>
      </c>
      <c r="L31" s="22">
        <f>'WEEKLY COMPETITIVE REPORT'!L31</f>
        <v>80</v>
      </c>
      <c r="M31" s="64">
        <f>'WEEKLY COMPETITIVE REPORT'!M31</f>
        <v>85.52278820375335</v>
      </c>
      <c r="N31" s="14">
        <f t="shared" si="3"/>
        <v>927.6139410187668</v>
      </c>
      <c r="O31" s="37">
        <f>'WEEKLY COMPETITIVE REPORT'!O31</f>
        <v>1</v>
      </c>
      <c r="P31" s="14">
        <f>'WEEKLY COMPETITIVE REPORT'!P31/Y4</f>
        <v>1544.2359249329759</v>
      </c>
      <c r="Q31" s="14">
        <f>'WEEKLY COMPETITIVE REPORT'!Q31/Y17</f>
        <v>0.5002695417789758</v>
      </c>
      <c r="R31" s="22">
        <f>'WEEKLY COMPETITIVE REPORT'!R31</f>
        <v>253</v>
      </c>
      <c r="S31" s="22">
        <f>'WEEKLY COMPETITIVE REPORT'!S31</f>
        <v>213</v>
      </c>
      <c r="T31" s="64">
        <f>'WEEKLY COMPETITIVE REPORT'!T31</f>
        <v>24.13793103448276</v>
      </c>
      <c r="U31" s="14">
        <f>'WEEKLY COMPETITIVE REPORT'!U31/Y4</f>
        <v>7577.747989276139</v>
      </c>
      <c r="V31" s="14">
        <f t="shared" si="4"/>
        <v>1544.2359249329759</v>
      </c>
      <c r="W31" s="25">
        <f t="shared" si="5"/>
        <v>9121.983914209115</v>
      </c>
      <c r="X31" s="22">
        <f>'WEEKLY COMPETITIVE REPORT'!X31</f>
        <v>1416</v>
      </c>
      <c r="Y31" s="56">
        <f>'WEEKLY COMPETITIVE REPORT'!Y31</f>
        <v>1669</v>
      </c>
    </row>
    <row r="32" spans="1:25" ht="12.75">
      <c r="A32" s="50">
        <v>19</v>
      </c>
      <c r="B32" s="4">
        <f>'WEEKLY COMPETITIVE REPORT'!B32</f>
        <v>19</v>
      </c>
      <c r="C32" s="4" t="str">
        <f>'WEEKLY COMPETITIVE REPORT'!C32</f>
        <v>DELIVER US FROM EVIL</v>
      </c>
      <c r="D32" s="4" t="str">
        <f>'WEEKLY COMPETITIVE REPORT'!D32</f>
        <v>REŠI NAS HUDEGA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5</v>
      </c>
      <c r="H32" s="37">
        <f>'WEEKLY COMPETITIVE REPORT'!H32</f>
        <v>9</v>
      </c>
      <c r="I32" s="14">
        <f>'WEEKLY COMPETITIVE REPORT'!I32/Y4</f>
        <v>658.1769436997319</v>
      </c>
      <c r="J32" s="14">
        <f>'WEEKLY COMPETITIVE REPORT'!J32/Y17</f>
        <v>0.19460916442048518</v>
      </c>
      <c r="K32" s="22">
        <f>'WEEKLY COMPETITIVE REPORT'!K32</f>
        <v>98</v>
      </c>
      <c r="L32" s="22">
        <f>'WEEKLY COMPETITIVE REPORT'!L32</f>
        <v>68</v>
      </c>
      <c r="M32" s="64">
        <f>'WEEKLY COMPETITIVE REPORT'!M32</f>
        <v>36.01108033240996</v>
      </c>
      <c r="N32" s="14">
        <f t="shared" si="3"/>
        <v>73.13077152219243</v>
      </c>
      <c r="O32" s="37">
        <f>'WEEKLY COMPETITIVE REPORT'!O32</f>
        <v>9</v>
      </c>
      <c r="P32" s="14">
        <f>'WEEKLY COMPETITIVE REPORT'!P32/Y4</f>
        <v>912.8686327077749</v>
      </c>
      <c r="Q32" s="14">
        <f>'WEEKLY COMPETITIVE REPORT'!Q32/Y17</f>
        <v>0.22587601078167116</v>
      </c>
      <c r="R32" s="22">
        <f>'WEEKLY COMPETITIVE REPORT'!R32</f>
        <v>146</v>
      </c>
      <c r="S32" s="22">
        <f>'WEEKLY COMPETITIVE REPORT'!S32</f>
        <v>89</v>
      </c>
      <c r="T32" s="64">
        <f>'WEEKLY COMPETITIVE REPORT'!T32</f>
        <v>62.529832935560876</v>
      </c>
      <c r="U32" s="14">
        <f>'WEEKLY COMPETITIVE REPORT'!U32/Y4</f>
        <v>27961.12600536193</v>
      </c>
      <c r="V32" s="14">
        <f t="shared" si="4"/>
        <v>101.42984807864165</v>
      </c>
      <c r="W32" s="25">
        <f t="shared" si="5"/>
        <v>28873.994638069704</v>
      </c>
      <c r="X32" s="22">
        <f>'WEEKLY COMPETITIVE REPORT'!X32</f>
        <v>4084</v>
      </c>
      <c r="Y32" s="56">
        <f>'WEEKLY COMPETITIVE REPORT'!Y32</f>
        <v>4230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TWO FACES OF JANUARY</v>
      </c>
      <c r="D33" s="4" t="str">
        <f>'WEEKLY COMPETITIVE REPORT'!D33</f>
        <v>DVA OBRAZA JANUARJA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5</v>
      </c>
      <c r="H33" s="37">
        <f>'WEEKLY COMPETITIVE REPORT'!H33</f>
        <v>1</v>
      </c>
      <c r="I33" s="14">
        <f>'WEEKLY COMPETITIVE REPORT'!I33/Y4</f>
        <v>735.9249329758713</v>
      </c>
      <c r="J33" s="14">
        <f>'WEEKLY COMPETITIVE REPORT'!J33/Y17</f>
        <v>0.42857142857142855</v>
      </c>
      <c r="K33" s="22">
        <f>'WEEKLY COMPETITIVE REPORT'!K33</f>
        <v>118</v>
      </c>
      <c r="L33" s="22">
        <f>'WEEKLY COMPETITIVE REPORT'!L33</f>
        <v>173</v>
      </c>
      <c r="M33" s="64">
        <f>'WEEKLY COMPETITIVE REPORT'!M33</f>
        <v>-30.943396226415103</v>
      </c>
      <c r="N33" s="14">
        <f t="shared" si="3"/>
        <v>735.9249329758713</v>
      </c>
      <c r="O33" s="37">
        <f>'WEEKLY COMPETITIVE REPORT'!O33</f>
        <v>1</v>
      </c>
      <c r="P33" s="14">
        <f>'WEEKLY COMPETITIVE REPORT'!P33/Y4</f>
        <v>735.9249329758713</v>
      </c>
      <c r="Q33" s="14">
        <f>'WEEKLY COMPETITIVE REPORT'!Q33/Y17</f>
        <v>0.6824797843665769</v>
      </c>
      <c r="R33" s="22">
        <f>'WEEKLY COMPETITIVE REPORT'!R33</f>
        <v>118</v>
      </c>
      <c r="S33" s="22">
        <f>'WEEKLY COMPETITIVE REPORT'!S33</f>
        <v>276</v>
      </c>
      <c r="T33" s="64">
        <f>'WEEKLY COMPETITIVE REPORT'!T33</f>
        <v>-56.6350710900474</v>
      </c>
      <c r="U33" s="14">
        <f>'WEEKLY COMPETITIVE REPORT'!U33/Y4</f>
        <v>16935.656836461127</v>
      </c>
      <c r="V33" s="14">
        <f t="shared" si="4"/>
        <v>735.9249329758713</v>
      </c>
      <c r="W33" s="25">
        <f t="shared" si="5"/>
        <v>17671.581769436998</v>
      </c>
      <c r="X33" s="22">
        <f>'WEEKLY COMPETITIVE REPORT'!X33</f>
        <v>2707</v>
      </c>
      <c r="Y33" s="56">
        <f>'WEEKLY COMPETITIVE REPORT'!Y33</f>
        <v>2825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218</v>
      </c>
      <c r="I34" s="32">
        <f>SUM(I14:I33)</f>
        <v>112715.81769436997</v>
      </c>
      <c r="J34" s="31">
        <f>SUM(J14:J33)</f>
        <v>90783.02382807137</v>
      </c>
      <c r="K34" s="31">
        <f>SUM(K14:K33)</f>
        <v>15664</v>
      </c>
      <c r="L34" s="31">
        <f>SUM(L14:L33)</f>
        <v>15303</v>
      </c>
      <c r="M34" s="64">
        <f>'WEEKLY COMPETITIVE REPORT'!M34</f>
        <v>124.54669265895802</v>
      </c>
      <c r="N34" s="32">
        <f>I34/H34</f>
        <v>517.045035295275</v>
      </c>
      <c r="O34" s="40">
        <f>'WEEKLY COMPETITIVE REPORT'!O34</f>
        <v>218</v>
      </c>
      <c r="P34" s="31">
        <f>SUM(P14:P33)</f>
        <v>158565.6836461126</v>
      </c>
      <c r="Q34" s="31">
        <f>SUM(Q14:Q33)</f>
        <v>124214.25695786331</v>
      </c>
      <c r="R34" s="31">
        <f>SUM(R14:R33)</f>
        <v>23105</v>
      </c>
      <c r="S34" s="31">
        <f>SUM(S14:S33)</f>
        <v>20439</v>
      </c>
      <c r="T34" s="65">
        <f>P34/Q34-100%</f>
        <v>0.27654979009295344</v>
      </c>
      <c r="U34" s="31" t="e">
        <f>SUM(U14:U33)</f>
        <v>#REF!</v>
      </c>
      <c r="V34" s="32">
        <f>P34/O34</f>
        <v>727.3655213124431</v>
      </c>
      <c r="W34" s="31" t="e">
        <f>SUM(W14:W33)</f>
        <v>#REF!</v>
      </c>
      <c r="X34" s="31" t="e">
        <f>SUM(X14:X33)</f>
        <v>#REF!</v>
      </c>
      <c r="Y34" s="35">
        <f>SUM(Y14:Y33)</f>
        <v>198745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2014-09-18T09:09:05Z</dcterms:modified>
  <cp:category/>
  <cp:version/>
  <cp:contentType/>
  <cp:contentStatus/>
</cp:coreProperties>
</file>