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830" windowWidth="20850" windowHeight="10830" tabRatio="282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<sst xmlns="http://schemas.openxmlformats.org/spreadsheetml/2006/main" count="267" uniqueCount="98">
  <si>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</si>
  <si>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</si>
  <si>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</si>
  <si>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</si>
  <si>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</si>
  <si>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>26 - Sep</t>
  </si>
  <si>
    <t>28 – Sep</t>
  </si>
  <si>
    <t xml:space="preserve">               US  $  =</t>
  </si>
  <si>
    <t>WEEK  OF</t>
  </si>
  <si>
    <t>25 - Sep</t>
  </si>
  <si>
    <t>01 – Oct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</si>
  <si>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</si>
  <si>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</si>
  <si>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</si>
  <si>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</si>
  <si>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</si>
  <si>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</si>
  <si>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</si>
  <si>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</si>
  <si>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</si>
  <si>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</si>
  <si>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</si>
  <si>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</si>
  <si>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</si>
  <si>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</si>
  <si>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</si>
  <si>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</si>
  <si>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</si>
  <si>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</si>
  <si>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</si>
  <si>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</si>
  <si>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</si>
  <si>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</si>
  <si>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</si>
  <si>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</si>
  <si>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</si>
  <si>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</si>
  <si>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</si>
  <si>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</si>
  <si>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</si>
  <si>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</si>
  <si>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</si>
  <si>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</si>
  <si>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</si>
  <si>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</si>
  <si>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</si>
  <si>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EQUALIZER</t>
  </si>
  <si>
    <t>PRAVIČNIK</t>
  </si>
  <si>
    <t>SONY</t>
  </si>
  <si>
    <t>CF</t>
  </si>
  <si>
    <t>LUCY</t>
  </si>
  <si>
    <t>UNI</t>
  </si>
  <si>
    <t>Karantanija</t>
  </si>
  <si>
    <t>QU'EST-CE QU'ON A FAIT AU BON DIEU?</t>
  </si>
  <si>
    <t>BOG, LE KAJ SMO ZAGREŠILI</t>
  </si>
  <si>
    <t>IND</t>
  </si>
  <si>
    <t>FIVIA</t>
  </si>
  <si>
    <t>SEX TAPE</t>
  </si>
  <si>
    <t>VROČI POSNETKI</t>
  </si>
  <si>
    <t>SIN CITY 2: A DAME TO KILL</t>
  </si>
  <si>
    <t>MESTO GREHA 2: ŽENSKA ZA UMRET</t>
  </si>
  <si>
    <t>Cinemania</t>
  </si>
  <si>
    <t>HUNDRED FOOT JOURNEY</t>
  </si>
  <si>
    <t>POPOTOVANJE TISOČERIH OKUSOV</t>
  </si>
  <si>
    <t>Blitz</t>
  </si>
  <si>
    <t>BOYHOOD</t>
  </si>
  <si>
    <t>FANTOVSKA LETA</t>
  </si>
  <si>
    <t>MY SUMMERS IN PROVANCE</t>
  </si>
  <si>
    <t>MOJE POLETJE V PROVANSI</t>
  </si>
  <si>
    <t>MAGIC IN THE MOONLIGHT</t>
  </si>
  <si>
    <t>ČAROVNIJA V MESEČINI</t>
  </si>
  <si>
    <t>STEP UP ALL IN</t>
  </si>
  <si>
    <t>ODPLEŠI SVOJE SANJE: ZDRUŽENE MOČI</t>
  </si>
  <si>
    <t>POT V RAJ</t>
  </si>
  <si>
    <t>DOM</t>
  </si>
  <si>
    <t>22 JUMP STREET</t>
  </si>
  <si>
    <t>22 JUMP STREET: MLADENIČA NA FAKSU</t>
  </si>
  <si>
    <t>PELLE POLITIBIL GAR I VANNET</t>
  </si>
  <si>
    <t>HRABRI AVTEK PLODI</t>
  </si>
  <si>
    <t>PLANES 2: FIRE &amp; RESCUE</t>
  </si>
  <si>
    <t>AVIONI 2: V AKCIJI</t>
  </si>
  <si>
    <t>BVI</t>
  </si>
  <si>
    <t>CENEX</t>
  </si>
  <si>
    <t>AS ABOVE SO BELOW</t>
  </si>
  <si>
    <t>KAKOR ZGORAJ TAKO SPODAJ</t>
  </si>
  <si>
    <t>GUARDIANS OF THE GALAXY</t>
  </si>
  <si>
    <t>VARUHI GALAKSIJE</t>
  </si>
  <si>
    <t>EXPENDABLES 3</t>
  </si>
  <si>
    <t>PLAČANCI 3</t>
  </si>
  <si>
    <t>JIMMY'S HALL</t>
  </si>
  <si>
    <t>JIMMYJEV DOM</t>
  </si>
  <si>
    <t>INFERNO</t>
  </si>
  <si>
    <t>TEENAGE MUTANT NINJA TURTLES</t>
  </si>
  <si>
    <t>NINJA ŽELVE</t>
  </si>
  <si>
    <t>PAR</t>
  </si>
  <si>
    <t>T O T A L</t>
  </si>
  <si>
    <t>All amounts in $ US</t>
  </si>
  <si>
    <t>CUM.  B.O.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</si>
</sst>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4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 applyProtection="1">
      <alignment horizontal="right"/>
      <protection locked="0"/>
    </xf>
    <xf numFmtId="3" fontId="2" fillId="0" borderId="31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3" fontId="2" fillId="0" borderId="33" xfId="0" applyNumberFormat="1" applyFont="1" applyBorder="1" applyAlignment="1">
      <alignment/>
    </xf>
    <xf numFmtId="4" fontId="2" fillId="0" borderId="34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 applyProtection="1">
      <alignment horizontal="right"/>
      <protection locked="0"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1" xfId="0" applyNumberFormat="1" applyFont="1" applyBorder="1" applyAlignment="1" applyProtection="1">
      <alignment horizontal="right"/>
      <protection locked="0"/>
    </xf>
    <xf numFmtId="3" fontId="2" fillId="0" borderId="37" xfId="0" applyNumberFormat="1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0" fontId="2" fillId="0" borderId="33" xfId="0" applyNumberFormat="1" applyFont="1" applyFill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1">
      <selection activeCell="G23" sqref="G2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28125" style="0" customWidth="1"/>
    <col min="21" max="21" width="0" style="1" hidden="1" customWidth="1"/>
    <col min="22" max="22" width="8.574218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1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13" t="s">
        <v>5</v>
      </c>
      <c r="L4" s="12"/>
      <c r="M4" s="14" t="s">
        <v>6</v>
      </c>
      <c r="N4" s="15"/>
      <c r="O4" s="8"/>
      <c r="P4" s="8"/>
      <c r="Q4" s="8"/>
      <c r="R4" s="8"/>
      <c r="S4" s="8"/>
      <c r="T4" s="8"/>
      <c r="U4" s="16"/>
      <c r="V4" s="17"/>
      <c r="W4" s="18" t="s">
        <v>7</v>
      </c>
      <c r="X4" s="19" t="s">
        <v>2</v>
      </c>
      <c r="Y4" s="20">
        <v>0.746</v>
      </c>
    </row>
    <row r="5" spans="1:25" s="21" customFormat="1" ht="11.25">
      <c r="A5" s="8"/>
      <c r="B5" s="8"/>
      <c r="C5" s="8" t="s">
        <v>2</v>
      </c>
      <c r="D5" s="8"/>
      <c r="E5" s="8"/>
      <c r="F5" s="8"/>
      <c r="G5" s="22" t="s">
        <v>8</v>
      </c>
      <c r="H5" s="23"/>
      <c r="I5" s="23"/>
      <c r="J5" s="23"/>
      <c r="K5" s="24" t="s">
        <v>9</v>
      </c>
      <c r="L5" s="23"/>
      <c r="M5" s="25" t="s">
        <v>10</v>
      </c>
      <c r="N5" s="15"/>
      <c r="O5" s="8"/>
      <c r="P5" s="8"/>
      <c r="Q5" s="8"/>
      <c r="R5" s="8"/>
      <c r="S5" s="8"/>
      <c r="T5" s="8"/>
      <c r="U5" s="16"/>
      <c r="V5" s="16"/>
      <c r="W5" s="26"/>
      <c r="X5" s="12"/>
      <c r="Y5" s="27"/>
    </row>
    <row r="6" spans="1:25" s="21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5"/>
      <c r="M6" s="8"/>
      <c r="N6" s="8"/>
      <c r="O6" s="15"/>
      <c r="P6" s="8"/>
      <c r="Q6" s="8"/>
      <c r="R6" s="8"/>
      <c r="S6" s="8"/>
      <c r="T6" s="8"/>
      <c r="U6" s="16"/>
      <c r="V6" s="16"/>
      <c r="W6" s="28"/>
      <c r="X6" s="8"/>
      <c r="Y6" s="29"/>
    </row>
    <row r="7" spans="1:25" s="21" customFormat="1" ht="12.75">
      <c r="A7" s="8"/>
      <c r="B7" s="8" t="s">
        <v>11</v>
      </c>
      <c r="C7" s="8" t="s">
        <v>12</v>
      </c>
      <c r="D7" s="8"/>
      <c r="E7" s="8"/>
      <c r="F7" s="8"/>
      <c r="G7" s="8"/>
      <c r="H7" s="30" t="s">
        <v>13</v>
      </c>
      <c r="I7" s="8"/>
      <c r="J7" s="31" t="s">
        <v>14</v>
      </c>
      <c r="K7" s="30">
        <v>39</v>
      </c>
      <c r="L7" s="31" t="s">
        <v>14</v>
      </c>
      <c r="M7" s="8"/>
      <c r="N7" s="8"/>
      <c r="O7" s="30"/>
      <c r="P7" s="8"/>
      <c r="Q7" s="31" t="s">
        <v>14</v>
      </c>
      <c r="R7" s="8"/>
      <c r="S7" s="31" t="s">
        <v>14</v>
      </c>
      <c r="T7" s="8"/>
      <c r="U7" s="31" t="s">
        <v>14</v>
      </c>
      <c r="V7" s="31"/>
      <c r="W7" s="32"/>
      <c r="X7" s="31" t="s">
        <v>14</v>
      </c>
      <c r="Y7" s="33"/>
    </row>
    <row r="8" spans="1:25" ht="12.75">
      <c r="A8" s="31"/>
      <c r="B8" s="8" t="s">
        <v>15</v>
      </c>
      <c r="C8" s="34" t="s">
        <v>16</v>
      </c>
      <c r="D8" s="34"/>
      <c r="E8" s="31"/>
      <c r="F8" s="31"/>
      <c r="G8" s="31"/>
      <c r="H8" s="31"/>
      <c r="I8" s="31"/>
      <c r="J8" s="31" t="s">
        <v>17</v>
      </c>
      <c r="K8" s="30"/>
      <c r="L8" s="31" t="s">
        <v>17</v>
      </c>
      <c r="M8" s="8"/>
      <c r="N8" s="8"/>
      <c r="O8" s="30"/>
      <c r="P8" s="35"/>
      <c r="Q8" s="31" t="s">
        <v>17</v>
      </c>
      <c r="R8" s="31"/>
      <c r="S8" s="31" t="s">
        <v>17</v>
      </c>
      <c r="T8" s="31"/>
      <c r="U8" s="31" t="s">
        <v>17</v>
      </c>
      <c r="V8" s="31"/>
      <c r="W8" s="32" t="s">
        <v>18</v>
      </c>
      <c r="X8" s="31" t="s">
        <v>17</v>
      </c>
      <c r="Y8" s="33">
        <v>41914</v>
      </c>
    </row>
    <row r="9" spans="1:25" ht="12.75">
      <c r="A9" s="8"/>
      <c r="B9" s="34"/>
      <c r="C9" s="36" t="s">
        <v>19</v>
      </c>
      <c r="D9" s="36"/>
      <c r="E9" s="8"/>
      <c r="F9" s="8"/>
      <c r="G9" s="8" t="s">
        <v>2</v>
      </c>
      <c r="H9" s="37" t="s">
        <v>20</v>
      </c>
      <c r="I9" s="31"/>
      <c r="J9" s="31" t="s">
        <v>21</v>
      </c>
      <c r="K9" s="31"/>
      <c r="L9" s="31" t="s">
        <v>21</v>
      </c>
      <c r="M9" s="31"/>
      <c r="N9" s="31"/>
      <c r="O9" s="31"/>
      <c r="P9" s="31"/>
      <c r="Q9" s="31" t="s">
        <v>21</v>
      </c>
      <c r="R9" s="31"/>
      <c r="S9" s="31" t="s">
        <v>21</v>
      </c>
      <c r="T9" s="31"/>
      <c r="U9" s="31" t="s">
        <v>21</v>
      </c>
      <c r="V9" s="31"/>
      <c r="W9" s="31"/>
      <c r="X9" s="31" t="s">
        <v>21</v>
      </c>
      <c r="Y9" s="38"/>
    </row>
    <row r="10" spans="1:25" ht="12.75">
      <c r="A10" s="8"/>
      <c r="B10" s="8"/>
      <c r="C10" s="34"/>
      <c r="D10" s="34"/>
      <c r="E10" s="8"/>
      <c r="F10" s="8"/>
      <c r="G10" s="8"/>
      <c r="H10" s="31"/>
      <c r="I10" s="31"/>
      <c r="J10" s="31" t="s">
        <v>22</v>
      </c>
      <c r="K10" s="31"/>
      <c r="L10" s="31" t="s">
        <v>22</v>
      </c>
      <c r="M10" s="31"/>
      <c r="N10" s="31"/>
      <c r="O10" s="31"/>
      <c r="P10" s="39"/>
      <c r="Q10" s="31" t="s">
        <v>22</v>
      </c>
      <c r="R10" s="31"/>
      <c r="S10" s="31" t="s">
        <v>22</v>
      </c>
      <c r="T10" s="31"/>
      <c r="U10" s="31" t="s">
        <v>22</v>
      </c>
      <c r="V10" s="31"/>
      <c r="W10" s="31"/>
      <c r="X10" s="31" t="s">
        <v>22</v>
      </c>
      <c r="Y10" s="31"/>
    </row>
    <row r="11" spans="1:25" ht="12.75">
      <c r="A11" s="31"/>
      <c r="B11" s="31"/>
      <c r="C11" s="31" t="s">
        <v>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40"/>
      <c r="V11" s="40"/>
      <c r="W11" s="31"/>
      <c r="X11" s="31"/>
      <c r="Y11" s="31"/>
    </row>
    <row r="12" spans="1:25" ht="12.75">
      <c r="A12" s="41" t="s">
        <v>23</v>
      </c>
      <c r="B12" s="42" t="s">
        <v>24</v>
      </c>
      <c r="C12" s="42"/>
      <c r="D12" s="42"/>
      <c r="E12" s="42"/>
      <c r="F12" s="42" t="s">
        <v>25</v>
      </c>
      <c r="G12" s="42" t="s">
        <v>26</v>
      </c>
      <c r="H12" s="42" t="s">
        <v>27</v>
      </c>
      <c r="I12" s="42" t="s">
        <v>28</v>
      </c>
      <c r="J12" s="42" t="s">
        <v>29</v>
      </c>
      <c r="K12" s="42" t="s">
        <v>28</v>
      </c>
      <c r="L12" s="42" t="s">
        <v>29</v>
      </c>
      <c r="M12" s="42" t="s">
        <v>30</v>
      </c>
      <c r="N12" s="43" t="s">
        <v>31</v>
      </c>
      <c r="O12" s="42" t="s">
        <v>27</v>
      </c>
      <c r="P12" s="42" t="s">
        <v>32</v>
      </c>
      <c r="Q12" s="42" t="s">
        <v>33</v>
      </c>
      <c r="R12" s="42" t="s">
        <v>32</v>
      </c>
      <c r="S12" s="42" t="s">
        <v>34</v>
      </c>
      <c r="T12" s="42" t="s">
        <v>30</v>
      </c>
      <c r="U12" s="43" t="s">
        <v>35</v>
      </c>
      <c r="V12" s="43" t="s">
        <v>31</v>
      </c>
      <c r="W12" s="42" t="s">
        <v>36</v>
      </c>
      <c r="X12" s="42" t="s">
        <v>35</v>
      </c>
      <c r="Y12" s="44" t="s">
        <v>36</v>
      </c>
    </row>
    <row r="13" spans="1:25" ht="12.75">
      <c r="A13" s="45" t="s">
        <v>26</v>
      </c>
      <c r="B13" s="46" t="s">
        <v>26</v>
      </c>
      <c r="C13" s="46" t="s">
        <v>37</v>
      </c>
      <c r="D13" s="46" t="s">
        <v>38</v>
      </c>
      <c r="E13" s="46" t="s">
        <v>39</v>
      </c>
      <c r="F13" s="46" t="s">
        <v>39</v>
      </c>
      <c r="G13" s="46" t="s">
        <v>27</v>
      </c>
      <c r="H13" s="46" t="s">
        <v>40</v>
      </c>
      <c r="I13" s="46" t="s">
        <v>41</v>
      </c>
      <c r="J13" s="46" t="s">
        <v>41</v>
      </c>
      <c r="K13" s="46" t="s">
        <v>42</v>
      </c>
      <c r="L13" s="46" t="s">
        <v>42</v>
      </c>
      <c r="M13" s="46" t="s">
        <v>43</v>
      </c>
      <c r="N13" s="47" t="s">
        <v>44</v>
      </c>
      <c r="O13" s="46" t="s">
        <v>40</v>
      </c>
      <c r="P13" s="46" t="s">
        <v>41</v>
      </c>
      <c r="Q13" s="46" t="s">
        <v>41</v>
      </c>
      <c r="R13" s="46" t="s">
        <v>42</v>
      </c>
      <c r="S13" s="46" t="s">
        <v>42</v>
      </c>
      <c r="T13" s="46" t="s">
        <v>43</v>
      </c>
      <c r="U13" s="47" t="s">
        <v>41</v>
      </c>
      <c r="V13" s="47" t="s">
        <v>44</v>
      </c>
      <c r="W13" s="46" t="s">
        <v>41</v>
      </c>
      <c r="X13" s="46" t="s">
        <v>42</v>
      </c>
      <c r="Y13" s="48" t="s">
        <v>42</v>
      </c>
    </row>
    <row r="14" spans="1:25" ht="12.75">
      <c r="A14" s="49">
        <v>1</v>
      </c>
      <c r="B14" s="49" t="s">
        <v>45</v>
      </c>
      <c r="C14" s="50" t="s">
        <v>46</v>
      </c>
      <c r="D14" s="50" t="s">
        <v>47</v>
      </c>
      <c r="E14" s="51" t="s">
        <v>48</v>
      </c>
      <c r="F14" s="51" t="s">
        <v>49</v>
      </c>
      <c r="G14" s="52">
        <v>1</v>
      </c>
      <c r="H14" s="52">
        <v>9</v>
      </c>
      <c r="I14" s="53">
        <v>13798</v>
      </c>
      <c r="J14" s="53"/>
      <c r="K14" s="53">
        <v>2288</v>
      </c>
      <c r="L14" s="53"/>
      <c r="M14" s="54"/>
      <c r="N14" s="53">
        <f aca="true" t="shared" si="0" ref="N14:N34">I14/H14</f>
        <v>1533.111111111111</v>
      </c>
      <c r="O14" s="55">
        <v>9</v>
      </c>
      <c r="P14" s="53">
        <v>20639</v>
      </c>
      <c r="Q14" s="53"/>
      <c r="R14" s="53">
        <v>3691</v>
      </c>
      <c r="S14" s="53"/>
      <c r="T14" s="54"/>
      <c r="U14" s="56"/>
      <c r="V14" s="53">
        <f aca="true" t="shared" si="1" ref="V14:V34">P14/O14</f>
        <v>2293.222222222222</v>
      </c>
      <c r="W14" s="57">
        <f aca="true" t="shared" si="2" ref="W14:W34">SUM(U14,P14)</f>
        <v>20639</v>
      </c>
      <c r="X14" s="57"/>
      <c r="Y14" s="58">
        <f aca="true" t="shared" si="3" ref="Y14:Y33">SUM(X14,R14)</f>
        <v>3691</v>
      </c>
    </row>
    <row r="15" spans="1:25" ht="12.75">
      <c r="A15" s="49">
        <v>2</v>
      </c>
      <c r="B15" s="49">
        <v>1</v>
      </c>
      <c r="C15" s="50" t="s">
        <v>50</v>
      </c>
      <c r="D15" s="50" t="s">
        <v>50</v>
      </c>
      <c r="E15" s="51" t="s">
        <v>51</v>
      </c>
      <c r="F15" s="51" t="s">
        <v>52</v>
      </c>
      <c r="G15" s="52">
        <v>6</v>
      </c>
      <c r="H15" s="52">
        <v>10</v>
      </c>
      <c r="I15" s="53">
        <v>8365</v>
      </c>
      <c r="J15" s="53">
        <v>13539</v>
      </c>
      <c r="K15" s="53">
        <v>1490</v>
      </c>
      <c r="L15" s="53">
        <v>2400</v>
      </c>
      <c r="M15" s="54">
        <f>(I15/J15*100)-100</f>
        <v>-38.21552551887141</v>
      </c>
      <c r="N15" s="53">
        <f t="shared" si="0"/>
        <v>836.5</v>
      </c>
      <c r="O15" s="55">
        <v>10</v>
      </c>
      <c r="P15" s="53">
        <v>11508</v>
      </c>
      <c r="Q15" s="53">
        <v>18379</v>
      </c>
      <c r="R15" s="53">
        <v>2175</v>
      </c>
      <c r="S15" s="53">
        <v>3508</v>
      </c>
      <c r="T15" s="54">
        <f>(P15/Q15*100)-100</f>
        <v>-37.38505903476794</v>
      </c>
      <c r="U15" s="57">
        <v>157603</v>
      </c>
      <c r="V15" s="53">
        <f t="shared" si="1"/>
        <v>1150.8</v>
      </c>
      <c r="W15" s="57">
        <f t="shared" si="2"/>
        <v>169111</v>
      </c>
      <c r="X15" s="57">
        <v>30676</v>
      </c>
      <c r="Y15" s="58">
        <f t="shared" si="3"/>
        <v>32851</v>
      </c>
    </row>
    <row r="16" spans="1:25" ht="12.75">
      <c r="A16" s="49">
        <v>3</v>
      </c>
      <c r="B16" s="49">
        <v>5</v>
      </c>
      <c r="C16" s="50" t="s">
        <v>53</v>
      </c>
      <c r="D16" s="50" t="s">
        <v>54</v>
      </c>
      <c r="E16" s="51" t="s">
        <v>55</v>
      </c>
      <c r="F16" s="51" t="s">
        <v>56</v>
      </c>
      <c r="G16" s="52">
        <v>4</v>
      </c>
      <c r="H16" s="52">
        <v>12</v>
      </c>
      <c r="I16" s="53">
        <v>3277</v>
      </c>
      <c r="J16" s="53">
        <v>4769</v>
      </c>
      <c r="K16" s="59">
        <v>603</v>
      </c>
      <c r="L16" s="59">
        <v>865</v>
      </c>
      <c r="M16" s="54">
        <f>(I16/J16*100)-100</f>
        <v>-31.285384776682747</v>
      </c>
      <c r="N16" s="53">
        <f t="shared" si="0"/>
        <v>273.0833333333333</v>
      </c>
      <c r="O16" s="55">
        <v>12</v>
      </c>
      <c r="P16" s="53">
        <v>6171</v>
      </c>
      <c r="Q16" s="53">
        <v>6510</v>
      </c>
      <c r="R16" s="53">
        <v>1275</v>
      </c>
      <c r="S16" s="53">
        <v>1273</v>
      </c>
      <c r="T16" s="54">
        <f>(P16/Q16*100)-100</f>
        <v>-5.207373271889409</v>
      </c>
      <c r="U16" s="57">
        <v>24464</v>
      </c>
      <c r="V16" s="59">
        <f t="shared" si="1"/>
        <v>514.25</v>
      </c>
      <c r="W16" s="57">
        <f t="shared" si="2"/>
        <v>30635</v>
      </c>
      <c r="X16" s="57">
        <v>4795</v>
      </c>
      <c r="Y16" s="58">
        <f t="shared" si="3"/>
        <v>6070</v>
      </c>
    </row>
    <row r="17" spans="1:25" ht="12.75">
      <c r="A17" s="49">
        <v>4</v>
      </c>
      <c r="B17" s="49">
        <v>3</v>
      </c>
      <c r="C17" s="50" t="s">
        <v>57</v>
      </c>
      <c r="D17" s="50" t="s">
        <v>58</v>
      </c>
      <c r="E17" s="51" t="s">
        <v>48</v>
      </c>
      <c r="F17" s="51" t="s">
        <v>49</v>
      </c>
      <c r="G17" s="52">
        <v>8</v>
      </c>
      <c r="H17" s="52">
        <v>11</v>
      </c>
      <c r="I17" s="60">
        <v>3244</v>
      </c>
      <c r="J17" s="60">
        <v>6299</v>
      </c>
      <c r="K17" s="60">
        <v>583</v>
      </c>
      <c r="L17" s="60">
        <v>1107</v>
      </c>
      <c r="M17" s="54">
        <f>(I17/J17*100)-100</f>
        <v>-48.49976186696301</v>
      </c>
      <c r="N17" s="53">
        <f t="shared" si="0"/>
        <v>294.90909090909093</v>
      </c>
      <c r="O17" s="55">
        <v>11</v>
      </c>
      <c r="P17" s="53">
        <v>4250</v>
      </c>
      <c r="Q17" s="53">
        <v>8147</v>
      </c>
      <c r="R17" s="53">
        <v>804</v>
      </c>
      <c r="S17" s="53">
        <v>1536</v>
      </c>
      <c r="T17" s="54">
        <f>(P17/Q17*100)-100</f>
        <v>-47.83355836504235</v>
      </c>
      <c r="U17" s="57">
        <v>132246</v>
      </c>
      <c r="V17" s="53">
        <f t="shared" si="1"/>
        <v>386.3636363636364</v>
      </c>
      <c r="W17" s="57">
        <f t="shared" si="2"/>
        <v>136496</v>
      </c>
      <c r="X17" s="57">
        <v>25483</v>
      </c>
      <c r="Y17" s="58">
        <f t="shared" si="3"/>
        <v>26287</v>
      </c>
    </row>
    <row r="18" spans="1:25" ht="13.5" customHeight="1">
      <c r="A18" s="49">
        <v>5</v>
      </c>
      <c r="B18" s="49" t="s">
        <v>45</v>
      </c>
      <c r="C18" s="61" t="s">
        <v>59</v>
      </c>
      <c r="D18" s="50" t="s">
        <v>60</v>
      </c>
      <c r="E18" s="51" t="s">
        <v>55</v>
      </c>
      <c r="F18" s="51" t="s">
        <v>61</v>
      </c>
      <c r="G18" s="52">
        <v>1</v>
      </c>
      <c r="H18" s="52">
        <v>10</v>
      </c>
      <c r="I18" s="62">
        <v>2970</v>
      </c>
      <c r="J18" s="62"/>
      <c r="K18" s="62">
        <v>537</v>
      </c>
      <c r="L18" s="62"/>
      <c r="M18" s="54"/>
      <c r="N18" s="53">
        <f t="shared" si="0"/>
        <v>297</v>
      </c>
      <c r="O18" s="55">
        <v>10</v>
      </c>
      <c r="P18" s="62">
        <v>4055</v>
      </c>
      <c r="Q18" s="62"/>
      <c r="R18" s="62">
        <v>811</v>
      </c>
      <c r="S18" s="62"/>
      <c r="T18" s="54"/>
      <c r="U18" s="63"/>
      <c r="V18" s="53">
        <f t="shared" si="1"/>
        <v>405.5</v>
      </c>
      <c r="W18" s="57">
        <f t="shared" si="2"/>
        <v>4055</v>
      </c>
      <c r="X18" s="63"/>
      <c r="Y18" s="58">
        <f t="shared" si="3"/>
        <v>811</v>
      </c>
    </row>
    <row r="19" spans="1:25" ht="12.75">
      <c r="A19" s="49">
        <v>6</v>
      </c>
      <c r="B19" s="49">
        <v>4</v>
      </c>
      <c r="C19" s="50" t="s">
        <v>62</v>
      </c>
      <c r="D19" s="50" t="s">
        <v>63</v>
      </c>
      <c r="E19" s="51" t="s">
        <v>55</v>
      </c>
      <c r="F19" s="51" t="s">
        <v>64</v>
      </c>
      <c r="G19" s="52">
        <v>3</v>
      </c>
      <c r="H19" s="52">
        <v>10</v>
      </c>
      <c r="I19" s="59">
        <v>2554</v>
      </c>
      <c r="J19" s="59">
        <v>5126</v>
      </c>
      <c r="K19" s="60">
        <v>442</v>
      </c>
      <c r="L19" s="60">
        <v>948</v>
      </c>
      <c r="M19" s="54">
        <f>(I19/J19*100)-100</f>
        <v>-50.17557549746391</v>
      </c>
      <c r="N19" s="53">
        <f t="shared" si="0"/>
        <v>255.4</v>
      </c>
      <c r="O19" s="52">
        <v>10</v>
      </c>
      <c r="P19" s="62">
        <v>3965</v>
      </c>
      <c r="Q19" s="62">
        <v>6751</v>
      </c>
      <c r="R19" s="62">
        <v>755</v>
      </c>
      <c r="S19" s="62">
        <v>1313</v>
      </c>
      <c r="T19" s="54">
        <f>(P19/Q19*100)-100</f>
        <v>-41.26796030217746</v>
      </c>
      <c r="U19" s="57">
        <v>18065</v>
      </c>
      <c r="V19" s="59">
        <f t="shared" si="1"/>
        <v>396.5</v>
      </c>
      <c r="W19" s="57">
        <f t="shared" si="2"/>
        <v>22030</v>
      </c>
      <c r="X19" s="57">
        <v>3477</v>
      </c>
      <c r="Y19" s="58">
        <f t="shared" si="3"/>
        <v>4232</v>
      </c>
    </row>
    <row r="20" spans="1:25" ht="12.75">
      <c r="A20" s="49">
        <v>7</v>
      </c>
      <c r="B20" s="49">
        <v>8</v>
      </c>
      <c r="C20" s="50" t="s">
        <v>65</v>
      </c>
      <c r="D20" s="50" t="s">
        <v>66</v>
      </c>
      <c r="E20" s="51" t="s">
        <v>51</v>
      </c>
      <c r="F20" s="51" t="s">
        <v>52</v>
      </c>
      <c r="G20" s="52">
        <v>3</v>
      </c>
      <c r="H20" s="52">
        <v>10</v>
      </c>
      <c r="I20" s="53">
        <v>3007</v>
      </c>
      <c r="J20" s="53">
        <v>3658</v>
      </c>
      <c r="K20" s="62">
        <v>607</v>
      </c>
      <c r="L20" s="62">
        <v>595</v>
      </c>
      <c r="M20" s="54">
        <f aca="true" t="shared" si="4" ref="M20:M30">(I20/J20*100)-100</f>
        <v>-17.796610169491515</v>
      </c>
      <c r="N20" s="53">
        <f t="shared" si="0"/>
        <v>300.7</v>
      </c>
      <c r="O20" s="52">
        <v>10</v>
      </c>
      <c r="P20" s="62">
        <v>3965</v>
      </c>
      <c r="Q20" s="62">
        <v>5304</v>
      </c>
      <c r="R20" s="62">
        <v>777</v>
      </c>
      <c r="S20" s="62">
        <v>917</v>
      </c>
      <c r="T20" s="54">
        <f aca="true" t="shared" si="5" ref="T20:T30">(P20/Q20*100)-100</f>
        <v>-25.24509803921569</v>
      </c>
      <c r="U20" s="57">
        <v>21715</v>
      </c>
      <c r="V20" s="53">
        <f t="shared" si="1"/>
        <v>396.5</v>
      </c>
      <c r="W20" s="57">
        <f t="shared" si="2"/>
        <v>25680</v>
      </c>
      <c r="X20" s="57">
        <v>4370</v>
      </c>
      <c r="Y20" s="58">
        <f t="shared" si="3"/>
        <v>5147</v>
      </c>
    </row>
    <row r="21" spans="1:25" ht="12.75">
      <c r="A21" s="49">
        <v>8</v>
      </c>
      <c r="B21" s="49" t="s">
        <v>45</v>
      </c>
      <c r="C21" s="50" t="s">
        <v>67</v>
      </c>
      <c r="D21" s="50" t="s">
        <v>68</v>
      </c>
      <c r="E21" s="51" t="s">
        <v>55</v>
      </c>
      <c r="F21" s="51" t="s">
        <v>52</v>
      </c>
      <c r="G21" s="52">
        <v>1</v>
      </c>
      <c r="H21" s="52">
        <v>9</v>
      </c>
      <c r="I21" s="59">
        <v>2341</v>
      </c>
      <c r="J21" s="59"/>
      <c r="K21" s="60">
        <v>415</v>
      </c>
      <c r="L21" s="60"/>
      <c r="M21" s="54"/>
      <c r="N21" s="53">
        <f t="shared" si="0"/>
        <v>260.1111111111111</v>
      </c>
      <c r="O21" s="55">
        <v>9</v>
      </c>
      <c r="P21" s="62">
        <v>3911</v>
      </c>
      <c r="Q21" s="62"/>
      <c r="R21" s="62">
        <v>765</v>
      </c>
      <c r="S21" s="62"/>
      <c r="T21" s="54"/>
      <c r="U21" s="56"/>
      <c r="V21" s="53">
        <f t="shared" si="1"/>
        <v>434.55555555555554</v>
      </c>
      <c r="W21" s="57">
        <f t="shared" si="2"/>
        <v>3911</v>
      </c>
      <c r="X21" s="57"/>
      <c r="Y21" s="58">
        <f t="shared" si="3"/>
        <v>765</v>
      </c>
    </row>
    <row r="22" spans="1:25" ht="12.75">
      <c r="A22" s="49">
        <v>9</v>
      </c>
      <c r="B22" s="49">
        <v>7</v>
      </c>
      <c r="C22" s="61" t="s">
        <v>69</v>
      </c>
      <c r="D22" s="61" t="s">
        <v>70</v>
      </c>
      <c r="E22" s="51" t="s">
        <v>55</v>
      </c>
      <c r="F22" s="51" t="s">
        <v>61</v>
      </c>
      <c r="G22" s="52">
        <v>2</v>
      </c>
      <c r="H22" s="52">
        <v>10</v>
      </c>
      <c r="I22" s="59">
        <v>2213</v>
      </c>
      <c r="J22" s="59">
        <v>3970</v>
      </c>
      <c r="K22" s="53">
        <v>422</v>
      </c>
      <c r="L22" s="53">
        <v>731</v>
      </c>
      <c r="M22" s="54">
        <f>(I22/J22*100)-100</f>
        <v>-44.256926952141065</v>
      </c>
      <c r="N22" s="53">
        <f t="shared" si="0"/>
        <v>221.3</v>
      </c>
      <c r="O22" s="55">
        <v>10</v>
      </c>
      <c r="P22" s="53">
        <v>3793</v>
      </c>
      <c r="Q22" s="53">
        <v>6002</v>
      </c>
      <c r="R22" s="53">
        <v>745</v>
      </c>
      <c r="S22" s="53">
        <v>1168</v>
      </c>
      <c r="T22" s="54">
        <f>(P22/Q22*100)-100</f>
        <v>-36.80439853382206</v>
      </c>
      <c r="U22" s="57">
        <v>11315</v>
      </c>
      <c r="V22" s="53">
        <f t="shared" si="1"/>
        <v>379.3</v>
      </c>
      <c r="W22" s="57">
        <f t="shared" si="2"/>
        <v>15108</v>
      </c>
      <c r="X22" s="57">
        <v>2168</v>
      </c>
      <c r="Y22" s="58">
        <f t="shared" si="3"/>
        <v>2913</v>
      </c>
    </row>
    <row r="23" spans="1:25" ht="12.75">
      <c r="A23" s="49">
        <v>10</v>
      </c>
      <c r="B23" s="49">
        <v>6</v>
      </c>
      <c r="C23" s="50" t="s">
        <v>71</v>
      </c>
      <c r="D23" s="50" t="s">
        <v>72</v>
      </c>
      <c r="E23" s="51" t="s">
        <v>55</v>
      </c>
      <c r="F23" s="51" t="s">
        <v>64</v>
      </c>
      <c r="G23" s="52">
        <v>4</v>
      </c>
      <c r="H23" s="52">
        <v>9</v>
      </c>
      <c r="I23" s="59">
        <v>2533</v>
      </c>
      <c r="J23" s="59">
        <v>4618</v>
      </c>
      <c r="K23" s="53">
        <v>460</v>
      </c>
      <c r="L23" s="53">
        <v>840</v>
      </c>
      <c r="M23" s="54">
        <f>(I23/J23*100)-100</f>
        <v>-45.14941533131226</v>
      </c>
      <c r="N23" s="53">
        <f t="shared" si="0"/>
        <v>281.44444444444446</v>
      </c>
      <c r="O23" s="55">
        <v>9</v>
      </c>
      <c r="P23" s="62">
        <v>3141</v>
      </c>
      <c r="Q23" s="62">
        <v>6020</v>
      </c>
      <c r="R23" s="62">
        <v>601</v>
      </c>
      <c r="S23" s="62">
        <v>1177</v>
      </c>
      <c r="T23" s="54">
        <f>(P23/Q23*100)-100</f>
        <v>-47.82392026578073</v>
      </c>
      <c r="U23" s="57">
        <v>29794</v>
      </c>
      <c r="V23" s="53">
        <f t="shared" si="1"/>
        <v>349</v>
      </c>
      <c r="W23" s="57">
        <f t="shared" si="2"/>
        <v>32935</v>
      </c>
      <c r="X23" s="57">
        <v>5714</v>
      </c>
      <c r="Y23" s="58">
        <f t="shared" si="3"/>
        <v>6315</v>
      </c>
    </row>
    <row r="24" spans="1:25" ht="12.75">
      <c r="A24" s="49">
        <v>11</v>
      </c>
      <c r="B24" s="49">
        <v>2</v>
      </c>
      <c r="C24" s="50" t="s">
        <v>73</v>
      </c>
      <c r="D24" s="50" t="s">
        <v>73</v>
      </c>
      <c r="E24" s="51" t="s">
        <v>74</v>
      </c>
      <c r="F24" s="51" t="s">
        <v>56</v>
      </c>
      <c r="G24" s="52">
        <v>2</v>
      </c>
      <c r="H24" s="52">
        <v>10</v>
      </c>
      <c r="I24" s="53">
        <v>1434</v>
      </c>
      <c r="J24" s="53">
        <v>4504</v>
      </c>
      <c r="K24" s="53">
        <v>261</v>
      </c>
      <c r="L24" s="53">
        <v>911</v>
      </c>
      <c r="M24" s="54">
        <f>(I24/J24*100)-100</f>
        <v>-68.16163410301954</v>
      </c>
      <c r="N24" s="53">
        <f t="shared" si="0"/>
        <v>143.4</v>
      </c>
      <c r="O24" s="64">
        <v>10</v>
      </c>
      <c r="P24" s="53">
        <v>2852</v>
      </c>
      <c r="Q24" s="53">
        <v>8375</v>
      </c>
      <c r="R24" s="53">
        <v>558</v>
      </c>
      <c r="S24" s="53">
        <v>1821</v>
      </c>
      <c r="T24" s="54">
        <f>(P24/Q24*100)-100</f>
        <v>-65.94626865671643</v>
      </c>
      <c r="U24" s="57">
        <v>9100</v>
      </c>
      <c r="V24" s="53">
        <f t="shared" si="1"/>
        <v>285.2</v>
      </c>
      <c r="W24" s="57">
        <f t="shared" si="2"/>
        <v>11952</v>
      </c>
      <c r="X24" s="57">
        <v>2558</v>
      </c>
      <c r="Y24" s="58">
        <f t="shared" si="3"/>
        <v>3116</v>
      </c>
    </row>
    <row r="25" spans="1:25" ht="12.75" customHeight="1">
      <c r="A25" s="49">
        <v>12</v>
      </c>
      <c r="B25" s="49">
        <v>10</v>
      </c>
      <c r="C25" s="50" t="s">
        <v>75</v>
      </c>
      <c r="D25" s="50" t="s">
        <v>76</v>
      </c>
      <c r="E25" s="51" t="s">
        <v>48</v>
      </c>
      <c r="F25" s="51" t="s">
        <v>49</v>
      </c>
      <c r="G25" s="52">
        <v>10</v>
      </c>
      <c r="H25" s="52">
        <v>10</v>
      </c>
      <c r="I25" s="59">
        <v>2041</v>
      </c>
      <c r="J25" s="59">
        <v>3041</v>
      </c>
      <c r="K25" s="59">
        <v>367</v>
      </c>
      <c r="L25" s="59">
        <v>563</v>
      </c>
      <c r="M25" s="54">
        <f t="shared" si="4"/>
        <v>-32.88391976323578</v>
      </c>
      <c r="N25" s="53">
        <f t="shared" si="0"/>
        <v>204.1</v>
      </c>
      <c r="O25" s="64">
        <v>10</v>
      </c>
      <c r="P25" s="53">
        <v>2579</v>
      </c>
      <c r="Q25" s="53">
        <v>4218</v>
      </c>
      <c r="R25" s="53">
        <v>489</v>
      </c>
      <c r="S25" s="53">
        <v>850</v>
      </c>
      <c r="T25" s="54">
        <f t="shared" si="5"/>
        <v>-38.857278330962544</v>
      </c>
      <c r="U25" s="57">
        <v>171279</v>
      </c>
      <c r="V25" s="53">
        <f t="shared" si="1"/>
        <v>257.9</v>
      </c>
      <c r="W25" s="57">
        <f t="shared" si="2"/>
        <v>173858</v>
      </c>
      <c r="X25" s="65">
        <v>34272</v>
      </c>
      <c r="Y25" s="58">
        <f t="shared" si="3"/>
        <v>34761</v>
      </c>
    </row>
    <row r="26" spans="1:25" ht="12.75" customHeight="1">
      <c r="A26" s="49">
        <v>13</v>
      </c>
      <c r="B26" s="49">
        <v>9</v>
      </c>
      <c r="C26" s="50" t="s">
        <v>77</v>
      </c>
      <c r="D26" s="50" t="s">
        <v>78</v>
      </c>
      <c r="E26" s="51" t="s">
        <v>55</v>
      </c>
      <c r="F26" s="51" t="s">
        <v>56</v>
      </c>
      <c r="G26" s="52">
        <v>4</v>
      </c>
      <c r="H26" s="52">
        <v>10</v>
      </c>
      <c r="I26" s="59">
        <v>1561</v>
      </c>
      <c r="J26" s="59">
        <v>3165</v>
      </c>
      <c r="K26" s="59">
        <v>298</v>
      </c>
      <c r="L26" s="59">
        <v>621</v>
      </c>
      <c r="M26" s="54">
        <f t="shared" si="4"/>
        <v>-50.679304897314374</v>
      </c>
      <c r="N26" s="53">
        <f t="shared" si="0"/>
        <v>156.1</v>
      </c>
      <c r="O26" s="64">
        <v>10</v>
      </c>
      <c r="P26" s="53">
        <v>2341</v>
      </c>
      <c r="Q26" s="53">
        <v>4824</v>
      </c>
      <c r="R26" s="53">
        <v>467</v>
      </c>
      <c r="S26" s="53">
        <v>1054</v>
      </c>
      <c r="T26" s="54">
        <f t="shared" si="5"/>
        <v>-51.47180762852405</v>
      </c>
      <c r="U26" s="57">
        <v>18915</v>
      </c>
      <c r="V26" s="53">
        <f t="shared" si="1"/>
        <v>234.1</v>
      </c>
      <c r="W26" s="57">
        <f t="shared" si="2"/>
        <v>21256</v>
      </c>
      <c r="X26" s="57">
        <v>3937</v>
      </c>
      <c r="Y26" s="58">
        <f t="shared" si="3"/>
        <v>4404</v>
      </c>
    </row>
    <row r="27" spans="1:25" ht="12.75">
      <c r="A27" s="49">
        <v>14</v>
      </c>
      <c r="B27" s="49">
        <v>12</v>
      </c>
      <c r="C27" s="61" t="s">
        <v>79</v>
      </c>
      <c r="D27" s="61" t="s">
        <v>80</v>
      </c>
      <c r="E27" s="51" t="s">
        <v>81</v>
      </c>
      <c r="F27" s="51" t="s">
        <v>82</v>
      </c>
      <c r="G27" s="52">
        <v>11</v>
      </c>
      <c r="H27" s="52">
        <v>22</v>
      </c>
      <c r="I27" s="59">
        <v>1715</v>
      </c>
      <c r="J27" s="59">
        <v>2376</v>
      </c>
      <c r="K27" s="59">
        <v>326</v>
      </c>
      <c r="L27" s="59">
        <v>449</v>
      </c>
      <c r="M27" s="54">
        <f t="shared" si="4"/>
        <v>-27.81986531986533</v>
      </c>
      <c r="N27" s="53">
        <f t="shared" si="0"/>
        <v>77.95454545454545</v>
      </c>
      <c r="O27" s="52">
        <v>22</v>
      </c>
      <c r="P27" s="53">
        <v>2175</v>
      </c>
      <c r="Q27" s="53">
        <v>2739</v>
      </c>
      <c r="R27" s="59">
        <v>426</v>
      </c>
      <c r="S27" s="59">
        <v>525</v>
      </c>
      <c r="T27" s="54">
        <f t="shared" si="5"/>
        <v>-20.591456736035056</v>
      </c>
      <c r="U27" s="66">
        <v>114256</v>
      </c>
      <c r="V27" s="53">
        <f t="shared" si="1"/>
        <v>98.86363636363636</v>
      </c>
      <c r="W27" s="57">
        <f t="shared" si="2"/>
        <v>116431</v>
      </c>
      <c r="X27" s="57">
        <v>23187</v>
      </c>
      <c r="Y27" s="58">
        <f t="shared" si="3"/>
        <v>23613</v>
      </c>
    </row>
    <row r="28" spans="1:25" ht="12.75">
      <c r="A28" s="49">
        <v>15</v>
      </c>
      <c r="B28" s="49">
        <v>13</v>
      </c>
      <c r="C28" s="50" t="s">
        <v>83</v>
      </c>
      <c r="D28" s="50" t="s">
        <v>84</v>
      </c>
      <c r="E28" s="51" t="s">
        <v>51</v>
      </c>
      <c r="F28" s="51" t="s">
        <v>52</v>
      </c>
      <c r="G28" s="52">
        <v>5</v>
      </c>
      <c r="H28" s="52">
        <v>9</v>
      </c>
      <c r="I28" s="53">
        <v>1083</v>
      </c>
      <c r="J28" s="53">
        <v>2221</v>
      </c>
      <c r="K28" s="53">
        <v>195</v>
      </c>
      <c r="L28" s="53">
        <v>393</v>
      </c>
      <c r="M28" s="54">
        <f t="shared" si="4"/>
        <v>-51.238180999549755</v>
      </c>
      <c r="N28" s="53">
        <f t="shared" si="0"/>
        <v>120.33333333333333</v>
      </c>
      <c r="O28" s="64">
        <v>9</v>
      </c>
      <c r="P28" s="53">
        <v>1393</v>
      </c>
      <c r="Q28" s="53">
        <v>2712</v>
      </c>
      <c r="R28" s="53">
        <v>270</v>
      </c>
      <c r="S28" s="53">
        <v>517</v>
      </c>
      <c r="T28" s="54">
        <f t="shared" si="5"/>
        <v>-48.63569321533924</v>
      </c>
      <c r="U28" s="65">
        <v>19400</v>
      </c>
      <c r="V28" s="53">
        <f t="shared" si="1"/>
        <v>154.77777777777777</v>
      </c>
      <c r="W28" s="57">
        <f t="shared" si="2"/>
        <v>20793</v>
      </c>
      <c r="X28" s="57">
        <v>3816</v>
      </c>
      <c r="Y28" s="58">
        <f t="shared" si="3"/>
        <v>4086</v>
      </c>
    </row>
    <row r="29" spans="1:25" ht="12.75">
      <c r="A29" s="49">
        <v>16</v>
      </c>
      <c r="B29" s="49">
        <v>14</v>
      </c>
      <c r="C29" s="50" t="s">
        <v>85</v>
      </c>
      <c r="D29" s="50" t="s">
        <v>86</v>
      </c>
      <c r="E29" s="51" t="s">
        <v>81</v>
      </c>
      <c r="F29" s="51" t="s">
        <v>82</v>
      </c>
      <c r="G29" s="52">
        <v>9</v>
      </c>
      <c r="H29" s="52">
        <v>17</v>
      </c>
      <c r="I29" s="59">
        <v>1047</v>
      </c>
      <c r="J29" s="59">
        <v>1671</v>
      </c>
      <c r="K29" s="53">
        <v>151</v>
      </c>
      <c r="L29" s="53">
        <v>291</v>
      </c>
      <c r="M29" s="54">
        <f t="shared" si="4"/>
        <v>-37.34290843806104</v>
      </c>
      <c r="N29" s="53">
        <f t="shared" si="0"/>
        <v>61.588235294117645</v>
      </c>
      <c r="O29" s="55">
        <v>17</v>
      </c>
      <c r="P29" s="67">
        <v>1344</v>
      </c>
      <c r="Q29" s="67">
        <v>2557</v>
      </c>
      <c r="R29" s="67">
        <v>205</v>
      </c>
      <c r="S29" s="67">
        <v>453</v>
      </c>
      <c r="T29" s="54">
        <f t="shared" si="5"/>
        <v>-47.43840438013297</v>
      </c>
      <c r="U29" s="57">
        <v>99566</v>
      </c>
      <c r="V29" s="53">
        <f t="shared" si="1"/>
        <v>79.05882352941177</v>
      </c>
      <c r="W29" s="57">
        <f t="shared" si="2"/>
        <v>100910</v>
      </c>
      <c r="X29" s="65">
        <v>17965</v>
      </c>
      <c r="Y29" s="58">
        <f t="shared" si="3"/>
        <v>18170</v>
      </c>
    </row>
    <row r="30" spans="1:25" ht="12.75">
      <c r="A30" s="49">
        <v>17</v>
      </c>
      <c r="B30" s="49">
        <v>11</v>
      </c>
      <c r="C30" s="50" t="s">
        <v>87</v>
      </c>
      <c r="D30" s="50" t="s">
        <v>88</v>
      </c>
      <c r="E30" s="51" t="s">
        <v>55</v>
      </c>
      <c r="F30" s="51" t="s">
        <v>64</v>
      </c>
      <c r="G30" s="52">
        <v>5</v>
      </c>
      <c r="H30" s="52">
        <v>9</v>
      </c>
      <c r="I30" s="59">
        <v>963</v>
      </c>
      <c r="J30" s="59">
        <v>2660</v>
      </c>
      <c r="K30" s="59">
        <v>159</v>
      </c>
      <c r="L30" s="59">
        <v>441</v>
      </c>
      <c r="M30" s="54">
        <f t="shared" si="4"/>
        <v>-63.796992481203006</v>
      </c>
      <c r="N30" s="53">
        <f t="shared" si="0"/>
        <v>107</v>
      </c>
      <c r="O30" s="52">
        <v>9</v>
      </c>
      <c r="P30" s="53">
        <v>1299</v>
      </c>
      <c r="Q30" s="53">
        <v>3398</v>
      </c>
      <c r="R30" s="53">
        <v>218</v>
      </c>
      <c r="S30" s="53">
        <v>606</v>
      </c>
      <c r="T30" s="54">
        <f t="shared" si="5"/>
        <v>-61.771630370806356</v>
      </c>
      <c r="U30" s="57">
        <v>31604</v>
      </c>
      <c r="V30" s="53">
        <f t="shared" si="1"/>
        <v>144.33333333333334</v>
      </c>
      <c r="W30" s="57">
        <f t="shared" si="2"/>
        <v>32903</v>
      </c>
      <c r="X30" s="65">
        <v>5666</v>
      </c>
      <c r="Y30" s="58">
        <f t="shared" si="3"/>
        <v>5884</v>
      </c>
    </row>
    <row r="31" spans="1:25" ht="12.75">
      <c r="A31" s="49">
        <v>18</v>
      </c>
      <c r="B31" s="49">
        <v>15</v>
      </c>
      <c r="C31" s="50" t="s">
        <v>89</v>
      </c>
      <c r="D31" s="50" t="s">
        <v>90</v>
      </c>
      <c r="E31" s="51" t="s">
        <v>55</v>
      </c>
      <c r="F31" s="51" t="s">
        <v>56</v>
      </c>
      <c r="G31" s="52">
        <v>2</v>
      </c>
      <c r="H31" s="52">
        <v>1</v>
      </c>
      <c r="I31" s="59">
        <v>716</v>
      </c>
      <c r="J31" s="59">
        <v>1214</v>
      </c>
      <c r="K31" s="53">
        <v>156</v>
      </c>
      <c r="L31" s="53">
        <v>258</v>
      </c>
      <c r="M31" s="54">
        <f>(I31/J31*100)-100</f>
        <v>-41.02141680395387</v>
      </c>
      <c r="N31" s="53">
        <f t="shared" si="0"/>
        <v>716</v>
      </c>
      <c r="O31" s="55">
        <v>1</v>
      </c>
      <c r="P31" s="53">
        <v>1205</v>
      </c>
      <c r="Q31" s="53">
        <v>2054</v>
      </c>
      <c r="R31" s="53">
        <v>268</v>
      </c>
      <c r="S31" s="53">
        <v>462</v>
      </c>
      <c r="T31" s="54">
        <f>(P31/Q31*100)-100</f>
        <v>-41.333982473222974</v>
      </c>
      <c r="U31" s="59">
        <v>2473</v>
      </c>
      <c r="V31" s="53">
        <f t="shared" si="1"/>
        <v>1205</v>
      </c>
      <c r="W31" s="57">
        <f t="shared" si="2"/>
        <v>3678</v>
      </c>
      <c r="X31" s="57">
        <v>643</v>
      </c>
      <c r="Y31" s="58">
        <f t="shared" si="3"/>
        <v>911</v>
      </c>
    </row>
    <row r="32" spans="1:25" ht="12.75">
      <c r="A32" s="49">
        <v>19</v>
      </c>
      <c r="B32" s="49">
        <v>17</v>
      </c>
      <c r="C32" s="50" t="s">
        <v>91</v>
      </c>
      <c r="D32" s="50" t="s">
        <v>91</v>
      </c>
      <c r="E32" s="51" t="s">
        <v>74</v>
      </c>
      <c r="F32" s="51" t="s">
        <v>61</v>
      </c>
      <c r="G32" s="52">
        <v>3</v>
      </c>
      <c r="H32" s="52">
        <v>10</v>
      </c>
      <c r="I32" s="59">
        <v>671</v>
      </c>
      <c r="J32" s="59">
        <v>1234</v>
      </c>
      <c r="K32" s="53">
        <v>142</v>
      </c>
      <c r="L32" s="53">
        <v>238</v>
      </c>
      <c r="M32" s="54">
        <f>(I32/J32*100)-100</f>
        <v>-45.62398703403565</v>
      </c>
      <c r="N32" s="53">
        <f t="shared" si="0"/>
        <v>67.1</v>
      </c>
      <c r="O32" s="64">
        <v>10</v>
      </c>
      <c r="P32" s="53">
        <v>966</v>
      </c>
      <c r="Q32" s="53">
        <v>1929</v>
      </c>
      <c r="R32" s="53">
        <v>201</v>
      </c>
      <c r="S32" s="53">
        <v>397</v>
      </c>
      <c r="T32" s="54">
        <f>(P32/Q32*100)-100</f>
        <v>-49.92223950233281</v>
      </c>
      <c r="U32" s="57">
        <v>6788</v>
      </c>
      <c r="V32" s="53">
        <f t="shared" si="1"/>
        <v>96.6</v>
      </c>
      <c r="W32" s="57">
        <f t="shared" si="2"/>
        <v>7754</v>
      </c>
      <c r="X32" s="57">
        <v>1904</v>
      </c>
      <c r="Y32" s="58">
        <f t="shared" si="3"/>
        <v>2105</v>
      </c>
    </row>
    <row r="33" spans="1:25" ht="12.75">
      <c r="A33" s="49">
        <v>20</v>
      </c>
      <c r="B33" s="49">
        <v>16</v>
      </c>
      <c r="C33" s="50" t="s">
        <v>92</v>
      </c>
      <c r="D33" s="50" t="s">
        <v>93</v>
      </c>
      <c r="E33" s="51" t="s">
        <v>94</v>
      </c>
      <c r="F33" s="51" t="s">
        <v>52</v>
      </c>
      <c r="G33" s="52">
        <v>7</v>
      </c>
      <c r="H33" s="52">
        <v>17</v>
      </c>
      <c r="I33" s="59">
        <v>755</v>
      </c>
      <c r="J33" s="59">
        <v>1708</v>
      </c>
      <c r="K33" s="60">
        <v>145</v>
      </c>
      <c r="L33" s="60">
        <v>347</v>
      </c>
      <c r="M33" s="54">
        <f>(I33/J33*100)-100</f>
        <v>-55.79625292740047</v>
      </c>
      <c r="N33" s="53">
        <f t="shared" si="0"/>
        <v>44.411764705882355</v>
      </c>
      <c r="O33" s="55">
        <v>17</v>
      </c>
      <c r="P33" s="53">
        <v>916</v>
      </c>
      <c r="Q33" s="53">
        <v>2006</v>
      </c>
      <c r="R33" s="53">
        <v>179</v>
      </c>
      <c r="S33" s="53">
        <v>415</v>
      </c>
      <c r="T33" s="54">
        <f>(P33/Q33*100)-100</f>
        <v>-54.33698903290129</v>
      </c>
      <c r="U33" s="68">
        <v>87951</v>
      </c>
      <c r="V33" s="53">
        <f t="shared" si="1"/>
        <v>53.88235294117647</v>
      </c>
      <c r="W33" s="57">
        <f t="shared" si="2"/>
        <v>88867</v>
      </c>
      <c r="X33" s="57">
        <v>14204</v>
      </c>
      <c r="Y33" s="58">
        <f t="shared" si="3"/>
        <v>14383</v>
      </c>
    </row>
    <row r="34" spans="1:25" s="79" customFormat="1" ht="12">
      <c r="A34" s="69"/>
      <c r="B34" s="69"/>
      <c r="C34" s="70" t="s">
        <v>95</v>
      </c>
      <c r="D34" s="70"/>
      <c r="E34" s="71"/>
      <c r="F34" s="71"/>
      <c r="G34" s="71"/>
      <c r="H34" s="71">
        <f>SUM(H14:H33)</f>
        <v>215</v>
      </c>
      <c r="I34" s="72">
        <f>SUM(I14:I33)</f>
        <v>56288</v>
      </c>
      <c r="J34" s="72">
        <v>37447</v>
      </c>
      <c r="K34" s="72">
        <f>SUM(K14:K33)</f>
        <v>10047</v>
      </c>
      <c r="L34" s="72">
        <v>6593</v>
      </c>
      <c r="M34" s="73">
        <f>(I34/J34*100)-100</f>
        <v>50.31377680455043</v>
      </c>
      <c r="N34" s="74">
        <f t="shared" si="0"/>
        <v>261.8046511627907</v>
      </c>
      <c r="O34" s="71">
        <f>SUM(O14:O33)</f>
        <v>215</v>
      </c>
      <c r="P34" s="72">
        <f>SUM(P14:P33)</f>
        <v>82468</v>
      </c>
      <c r="Q34" s="72">
        <v>95409</v>
      </c>
      <c r="R34" s="72">
        <f>SUM(R14:R33)</f>
        <v>15680</v>
      </c>
      <c r="S34" s="72">
        <v>19589</v>
      </c>
      <c r="T34" s="73">
        <f>(P34/Q34*100)-100</f>
        <v>-13.563709922543993</v>
      </c>
      <c r="U34" s="72">
        <f>SUM(U14:U33)</f>
        <v>956534</v>
      </c>
      <c r="V34" s="75">
        <f t="shared" si="1"/>
        <v>383.57209302325583</v>
      </c>
      <c r="W34" s="76">
        <f t="shared" si="2"/>
        <v>1039002</v>
      </c>
      <c r="X34" s="77">
        <f>SUM(X14:X33)</f>
        <v>184835</v>
      </c>
      <c r="Y34" s="78">
        <f>SUM(Y14:Y33)</f>
        <v>200515</v>
      </c>
    </row>
    <row r="35" spans="9:12" ht="12.75">
      <c r="I35" s="80"/>
      <c r="J35" s="80"/>
      <c r="K35" s="80"/>
      <c r="L35" s="80"/>
    </row>
    <row r="36" ht="12.75">
      <c r="Y36" s="81"/>
    </row>
    <row r="37" spans="3:5" ht="12.75">
      <c r="C37" s="80"/>
      <c r="D37" s="80"/>
      <c r="E37" s="80"/>
    </row>
    <row r="38" spans="3:5" ht="12.75">
      <c r="C38" s="80"/>
      <c r="D38" s="80"/>
      <c r="E38" s="80"/>
    </row>
    <row r="39" spans="3:6" ht="12.75">
      <c r="C39" s="80"/>
      <c r="D39" s="80"/>
      <c r="E39" s="80"/>
      <c r="F39" s="80"/>
    </row>
    <row r="40" spans="3:6" ht="12.75">
      <c r="C40" s="80"/>
      <c r="D40" s="80"/>
      <c r="E40" s="80"/>
      <c r="F40" s="8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1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82" t="str">
        <f>'WEEKLY COMPETITIVE REPORT'!K4</f>
        <v>26 - Sep</v>
      </c>
      <c r="L4" s="12"/>
      <c r="M4" s="14" t="str">
        <f>'WEEKLY COMPETITIVE REPORT'!M4</f>
        <v>28 – Sep</v>
      </c>
      <c r="N4" s="15"/>
      <c r="O4" s="8"/>
      <c r="P4" s="8"/>
      <c r="Q4" s="8"/>
      <c r="R4" s="8"/>
      <c r="S4" s="8"/>
      <c r="T4" s="8"/>
      <c r="U4" s="16"/>
      <c r="V4" s="16"/>
      <c r="W4" s="18" t="s">
        <v>7</v>
      </c>
      <c r="X4" s="83" t="s">
        <v>2</v>
      </c>
      <c r="Y4" s="20">
        <f>'WEEKLY COMPETITIVE REPORT'!Y4</f>
        <v>0.746</v>
      </c>
    </row>
    <row r="5" spans="1:25" s="21" customFormat="1" ht="11.25">
      <c r="A5" s="8"/>
      <c r="B5" s="8"/>
      <c r="C5" s="8" t="s">
        <v>2</v>
      </c>
      <c r="D5" s="8"/>
      <c r="E5" s="8"/>
      <c r="F5" s="8"/>
      <c r="G5" s="22" t="s">
        <v>8</v>
      </c>
      <c r="H5" s="23"/>
      <c r="I5" s="23"/>
      <c r="J5" s="23"/>
      <c r="K5" s="84" t="str">
        <f>'WEEKLY COMPETITIVE REPORT'!K5</f>
        <v>25 - Sep</v>
      </c>
      <c r="L5" s="23"/>
      <c r="M5" s="25" t="str">
        <f>'WEEKLY COMPETITIVE REPORT'!M5</f>
        <v>01 – Oct</v>
      </c>
      <c r="N5" s="15"/>
      <c r="O5" s="8"/>
      <c r="P5" s="8"/>
      <c r="Q5" s="8"/>
      <c r="R5" s="8"/>
      <c r="S5" s="8"/>
      <c r="T5" s="8"/>
      <c r="U5" s="16"/>
      <c r="V5" s="16"/>
      <c r="W5" s="28"/>
      <c r="X5" s="8"/>
      <c r="Y5" s="29"/>
    </row>
    <row r="6" spans="1:25" s="21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5"/>
      <c r="M6" s="8"/>
      <c r="N6" s="8"/>
      <c r="O6" s="15"/>
      <c r="P6" s="8"/>
      <c r="Q6" s="8"/>
      <c r="R6" s="8"/>
      <c r="S6" s="8"/>
      <c r="T6" s="8"/>
      <c r="U6" s="16"/>
      <c r="V6" s="16"/>
      <c r="W6" s="28"/>
      <c r="X6" s="8"/>
      <c r="Y6" s="29"/>
    </row>
    <row r="7" spans="1:25" s="21" customFormat="1" ht="12.75">
      <c r="A7" s="8"/>
      <c r="B7" s="8" t="s">
        <v>11</v>
      </c>
      <c r="C7" s="8" t="s">
        <v>12</v>
      </c>
      <c r="D7" s="8"/>
      <c r="E7" s="8"/>
      <c r="F7" s="8"/>
      <c r="G7" s="8"/>
      <c r="H7" s="30" t="str">
        <f>'WEEKLY COMPETITIVE REPORT'!H7</f>
        <v>Week </v>
      </c>
      <c r="I7" s="8"/>
      <c r="J7" s="31" t="s">
        <v>14</v>
      </c>
      <c r="K7" s="30">
        <f>'WEEKLY COMPETITIVE REPORT'!K7</f>
        <v>39</v>
      </c>
      <c r="L7" s="31" t="s">
        <v>14</v>
      </c>
      <c r="M7" s="8"/>
      <c r="N7" s="8"/>
      <c r="O7" s="30"/>
      <c r="P7" s="8"/>
      <c r="Q7" s="31" t="s">
        <v>14</v>
      </c>
      <c r="R7" s="8"/>
      <c r="S7" s="31" t="s">
        <v>14</v>
      </c>
      <c r="T7" s="8"/>
      <c r="U7" s="31" t="s">
        <v>14</v>
      </c>
      <c r="V7" s="31"/>
      <c r="W7" s="32"/>
      <c r="X7" s="31" t="s">
        <v>14</v>
      </c>
      <c r="Y7" s="33"/>
    </row>
    <row r="8" spans="1:25" ht="12.75">
      <c r="A8" s="31"/>
      <c r="B8" s="8" t="s">
        <v>15</v>
      </c>
      <c r="C8" s="34" t="s">
        <v>16</v>
      </c>
      <c r="D8" s="34"/>
      <c r="E8" s="31"/>
      <c r="F8" s="31"/>
      <c r="G8" s="31"/>
      <c r="H8" s="31"/>
      <c r="I8" s="31"/>
      <c r="J8" s="31" t="s">
        <v>17</v>
      </c>
      <c r="K8" s="30"/>
      <c r="L8" s="31" t="s">
        <v>17</v>
      </c>
      <c r="M8" s="8"/>
      <c r="N8" s="8"/>
      <c r="O8" s="30"/>
      <c r="P8" s="35"/>
      <c r="Q8" s="31" t="s">
        <v>17</v>
      </c>
      <c r="R8" s="31"/>
      <c r="S8" s="31" t="s">
        <v>17</v>
      </c>
      <c r="T8" s="31"/>
      <c r="U8" s="31" t="s">
        <v>17</v>
      </c>
      <c r="V8" s="31"/>
      <c r="W8" s="32" t="s">
        <v>18</v>
      </c>
      <c r="X8" s="31" t="s">
        <v>17</v>
      </c>
      <c r="Y8" s="33">
        <f>'WEEKLY COMPETITIVE REPORT'!Y8</f>
        <v>41914</v>
      </c>
    </row>
    <row r="9" spans="1:25" ht="12.75">
      <c r="A9" s="8"/>
      <c r="B9" s="34"/>
      <c r="C9" s="36" t="s">
        <v>19</v>
      </c>
      <c r="D9" s="36"/>
      <c r="E9" s="8"/>
      <c r="F9" s="8"/>
      <c r="G9" s="8" t="s">
        <v>2</v>
      </c>
      <c r="H9" s="37" t="s">
        <v>96</v>
      </c>
      <c r="I9" s="31"/>
      <c r="J9" s="31" t="s">
        <v>21</v>
      </c>
      <c r="K9" s="31"/>
      <c r="L9" s="31" t="s">
        <v>21</v>
      </c>
      <c r="M9" s="31"/>
      <c r="N9" s="31"/>
      <c r="O9" s="31"/>
      <c r="P9" s="31"/>
      <c r="Q9" s="31" t="s">
        <v>21</v>
      </c>
      <c r="R9" s="31"/>
      <c r="S9" s="31" t="s">
        <v>21</v>
      </c>
      <c r="T9" s="31"/>
      <c r="U9" s="31" t="s">
        <v>21</v>
      </c>
      <c r="V9" s="31"/>
      <c r="W9" s="31"/>
      <c r="X9" s="31" t="s">
        <v>21</v>
      </c>
      <c r="Y9" s="38"/>
    </row>
    <row r="10" spans="1:25" ht="12.75">
      <c r="A10" s="8"/>
      <c r="B10" s="8"/>
      <c r="C10" s="34"/>
      <c r="D10" s="34"/>
      <c r="E10" s="8"/>
      <c r="F10" s="8"/>
      <c r="G10" s="8"/>
      <c r="H10" s="31"/>
      <c r="I10" s="31"/>
      <c r="J10" s="31" t="s">
        <v>22</v>
      </c>
      <c r="K10" s="31"/>
      <c r="L10" s="31" t="s">
        <v>22</v>
      </c>
      <c r="M10" s="31"/>
      <c r="N10" s="31"/>
      <c r="O10" s="31"/>
      <c r="P10" s="39"/>
      <c r="Q10" s="31" t="s">
        <v>22</v>
      </c>
      <c r="R10" s="31"/>
      <c r="S10" s="31" t="s">
        <v>22</v>
      </c>
      <c r="T10" s="31"/>
      <c r="U10" s="31" t="s">
        <v>22</v>
      </c>
      <c r="V10" s="31"/>
      <c r="W10" s="31"/>
      <c r="X10" s="31" t="s">
        <v>22</v>
      </c>
      <c r="Y10" s="31"/>
    </row>
    <row r="11" spans="1:25" ht="12.75">
      <c r="A11" s="31"/>
      <c r="B11" s="31"/>
      <c r="C11" s="31" t="s">
        <v>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40"/>
      <c r="V11" s="40"/>
      <c r="W11" s="31"/>
      <c r="X11" s="31"/>
      <c r="Y11" s="31"/>
    </row>
    <row r="12" spans="1:25" ht="12.75">
      <c r="A12" s="41" t="s">
        <v>23</v>
      </c>
      <c r="B12" s="42" t="s">
        <v>24</v>
      </c>
      <c r="C12" s="42"/>
      <c r="D12" s="42"/>
      <c r="E12" s="42"/>
      <c r="F12" s="42" t="s">
        <v>25</v>
      </c>
      <c r="G12" s="42" t="s">
        <v>26</v>
      </c>
      <c r="H12" s="42" t="s">
        <v>27</v>
      </c>
      <c r="I12" s="42" t="s">
        <v>28</v>
      </c>
      <c r="J12" s="42" t="s">
        <v>29</v>
      </c>
      <c r="K12" s="42" t="s">
        <v>28</v>
      </c>
      <c r="L12" s="42" t="s">
        <v>29</v>
      </c>
      <c r="M12" s="42" t="s">
        <v>30</v>
      </c>
      <c r="N12" s="43" t="s">
        <v>31</v>
      </c>
      <c r="O12" s="42" t="s">
        <v>27</v>
      </c>
      <c r="P12" s="42" t="s">
        <v>32</v>
      </c>
      <c r="Q12" s="42" t="s">
        <v>33</v>
      </c>
      <c r="R12" s="42" t="s">
        <v>32</v>
      </c>
      <c r="S12" s="42" t="s">
        <v>34</v>
      </c>
      <c r="T12" s="42" t="s">
        <v>30</v>
      </c>
      <c r="U12" s="43" t="s">
        <v>35</v>
      </c>
      <c r="V12" s="43" t="s">
        <v>31</v>
      </c>
      <c r="W12" s="42" t="s">
        <v>36</v>
      </c>
      <c r="X12" s="42" t="s">
        <v>35</v>
      </c>
      <c r="Y12" s="44" t="s">
        <v>36</v>
      </c>
    </row>
    <row r="13" spans="1:25" ht="12.75">
      <c r="A13" s="45" t="s">
        <v>26</v>
      </c>
      <c r="B13" s="46" t="s">
        <v>26</v>
      </c>
      <c r="C13" s="46" t="s">
        <v>37</v>
      </c>
      <c r="D13" s="46" t="s">
        <v>38</v>
      </c>
      <c r="E13" s="46" t="s">
        <v>39</v>
      </c>
      <c r="F13" s="46" t="s">
        <v>39</v>
      </c>
      <c r="G13" s="46" t="s">
        <v>27</v>
      </c>
      <c r="H13" s="46" t="s">
        <v>40</v>
      </c>
      <c r="I13" s="46" t="s">
        <v>41</v>
      </c>
      <c r="J13" s="46" t="s">
        <v>97</v>
      </c>
      <c r="K13" s="46" t="s">
        <v>42</v>
      </c>
      <c r="L13" s="46" t="s">
        <v>42</v>
      </c>
      <c r="M13" s="46" t="s">
        <v>43</v>
      </c>
      <c r="N13" s="47" t="s">
        <v>44</v>
      </c>
      <c r="O13" s="46" t="s">
        <v>40</v>
      </c>
      <c r="P13" s="46" t="s">
        <v>41</v>
      </c>
      <c r="Q13" s="46" t="s">
        <v>41</v>
      </c>
      <c r="R13" s="46" t="s">
        <v>42</v>
      </c>
      <c r="S13" s="46" t="s">
        <v>42</v>
      </c>
      <c r="T13" s="46" t="s">
        <v>43</v>
      </c>
      <c r="U13" s="47" t="s">
        <v>41</v>
      </c>
      <c r="V13" s="47" t="s">
        <v>44</v>
      </c>
      <c r="W13" s="46" t="s">
        <v>41</v>
      </c>
      <c r="X13" s="46" t="s">
        <v>42</v>
      </c>
      <c r="Y13" s="48" t="s">
        <v>42</v>
      </c>
    </row>
    <row r="14" spans="1:25" ht="12.75">
      <c r="A14" s="85">
        <v>1</v>
      </c>
      <c r="B14" s="50" t="str">
        <f>'WEEKLY COMPETITIVE REPORT'!B14</f>
        <v>New</v>
      </c>
      <c r="C14" s="50" t="str">
        <f>'WEEKLY COMPETITIVE REPORT'!C14</f>
        <v>EQUALIZER</v>
      </c>
      <c r="D14" s="50" t="str">
        <f>'WEEKLY COMPETITIVE REPORT'!D14</f>
        <v>PRAVIČNIK</v>
      </c>
      <c r="E14" s="50" t="str">
        <f>'WEEKLY COMPETITIVE REPORT'!E14</f>
        <v>SONY</v>
      </c>
      <c r="F14" s="50" t="str">
        <f>'WEEKLY COMPETITIVE REPORT'!F14</f>
        <v>CF</v>
      </c>
      <c r="G14" s="52">
        <f>'WEEKLY COMPETITIVE REPORT'!G14</f>
        <v>1</v>
      </c>
      <c r="H14" s="52">
        <f>'WEEKLY COMPETITIVE REPORT'!H14</f>
        <v>9</v>
      </c>
      <c r="I14" s="53">
        <f>'WEEKLY COMPETITIVE REPORT'!I14/Y4</f>
        <v>18495.97855227882</v>
      </c>
      <c r="J14" s="53">
        <f>'WEEKLY COMPETITIVE REPORT'!J14/Y4</f>
        <v>0</v>
      </c>
      <c r="K14" s="62">
        <f>'WEEKLY COMPETITIVE REPORT'!K14</f>
        <v>2288</v>
      </c>
      <c r="L14" s="62">
        <f>'WEEKLY COMPETITIVE REPORT'!L14</f>
        <v>0</v>
      </c>
      <c r="M14" s="54">
        <f>'WEEKLY COMPETITIVE REPORT'!M14</f>
        <v>0</v>
      </c>
      <c r="N14" s="53">
        <f aca="true" t="shared" si="0" ref="N14:N20">I14/H14</f>
        <v>2055.10872803098</v>
      </c>
      <c r="O14" s="52">
        <f>'WEEKLY COMPETITIVE REPORT'!O14</f>
        <v>9</v>
      </c>
      <c r="P14" s="53">
        <f>'WEEKLY COMPETITIVE REPORT'!P14/Y4</f>
        <v>27666.21983914209</v>
      </c>
      <c r="Q14" s="53">
        <f>'WEEKLY COMPETITIVE REPORT'!Q14/Y4</f>
        <v>0</v>
      </c>
      <c r="R14" s="62">
        <f>'WEEKLY COMPETITIVE REPORT'!R14</f>
        <v>3691</v>
      </c>
      <c r="S14" s="62">
        <f>'WEEKLY COMPETITIVE REPORT'!S14</f>
        <v>0</v>
      </c>
      <c r="T14" s="54">
        <f>'WEEKLY COMPETITIVE REPORT'!T14</f>
        <v>0</v>
      </c>
      <c r="U14" s="53">
        <f>'WEEKLY COMPETITIVE REPORT'!U14/Y4</f>
        <v>0</v>
      </c>
      <c r="V14" s="53">
        <f aca="true" t="shared" si="1" ref="V14:V20">P14/O14</f>
        <v>3074.024426571343</v>
      </c>
      <c r="W14" s="86">
        <f aca="true" t="shared" si="2" ref="W14:W20">P14+U14</f>
        <v>27666.21983914209</v>
      </c>
      <c r="X14" s="62">
        <f>'WEEKLY COMPETITIVE REPORT'!X14</f>
        <v>0</v>
      </c>
      <c r="Y14" s="87">
        <f>'WEEKLY COMPETITIVE REPORT'!Y14</f>
        <v>3691</v>
      </c>
    </row>
    <row r="15" spans="1:25" ht="12.75">
      <c r="A15" s="85">
        <v>2</v>
      </c>
      <c r="B15" s="50">
        <f>'WEEKLY COMPETITIVE REPORT'!B15</f>
        <v>1</v>
      </c>
      <c r="C15" s="50" t="str">
        <f>'WEEKLY COMPETITIVE REPORT'!C15</f>
        <v>LUCY</v>
      </c>
      <c r="D15" s="50" t="str">
        <f>'WEEKLY COMPETITIVE REPORT'!D15</f>
        <v>LUCY</v>
      </c>
      <c r="E15" s="50" t="str">
        <f>'WEEKLY COMPETITIVE REPORT'!E15</f>
        <v>UNI</v>
      </c>
      <c r="F15" s="50" t="str">
        <f>'WEEKLY COMPETITIVE REPORT'!F15</f>
        <v>Karantanija</v>
      </c>
      <c r="G15" s="52">
        <f>'WEEKLY COMPETITIVE REPORT'!G15</f>
        <v>6</v>
      </c>
      <c r="H15" s="52">
        <f>'WEEKLY COMPETITIVE REPORT'!H15</f>
        <v>10</v>
      </c>
      <c r="I15" s="53">
        <f>'WEEKLY COMPETITIVE REPORT'!I15/Y4</f>
        <v>11213.13672922252</v>
      </c>
      <c r="J15" s="53">
        <f>'WEEKLY COMPETITIVE REPORT'!J15/Y4</f>
        <v>18148.793565683645</v>
      </c>
      <c r="K15" s="62">
        <f>'WEEKLY COMPETITIVE REPORT'!K15</f>
        <v>1490</v>
      </c>
      <c r="L15" s="62">
        <f>'WEEKLY COMPETITIVE REPORT'!L15</f>
        <v>2400</v>
      </c>
      <c r="M15" s="54">
        <f>'WEEKLY COMPETITIVE REPORT'!M15</f>
        <v>-38.21552551887141</v>
      </c>
      <c r="N15" s="53">
        <f t="shared" si="0"/>
        <v>1121.313672922252</v>
      </c>
      <c r="O15" s="52">
        <f>'WEEKLY COMPETITIVE REPORT'!O15</f>
        <v>10</v>
      </c>
      <c r="P15" s="53">
        <f>'WEEKLY COMPETITIVE REPORT'!P15/Y4</f>
        <v>15426.27345844504</v>
      </c>
      <c r="Q15" s="53">
        <f>'WEEKLY COMPETITIVE REPORT'!Q15/Y4</f>
        <v>24636.72922252011</v>
      </c>
      <c r="R15" s="62">
        <f>'WEEKLY COMPETITIVE REPORT'!R15</f>
        <v>2175</v>
      </c>
      <c r="S15" s="62">
        <f>'WEEKLY COMPETITIVE REPORT'!S15</f>
        <v>3508</v>
      </c>
      <c r="T15" s="54">
        <f>'WEEKLY COMPETITIVE REPORT'!T15</f>
        <v>-37.38505903476794</v>
      </c>
      <c r="U15" s="53">
        <f>'WEEKLY COMPETITIVE REPORT'!U15/Y4</f>
        <v>211264.07506702413</v>
      </c>
      <c r="V15" s="53">
        <f t="shared" si="1"/>
        <v>1542.6273458445041</v>
      </c>
      <c r="W15" s="86">
        <f t="shared" si="2"/>
        <v>226690.34852546916</v>
      </c>
      <c r="X15" s="62">
        <f>'WEEKLY COMPETITIVE REPORT'!X15</f>
        <v>30676</v>
      </c>
      <c r="Y15" s="87">
        <f>'WEEKLY COMPETITIVE REPORT'!Y15</f>
        <v>32851</v>
      </c>
    </row>
    <row r="16" spans="1:25" ht="12.75">
      <c r="A16" s="85">
        <v>3</v>
      </c>
      <c r="B16" s="50">
        <f>'WEEKLY COMPETITIVE REPORT'!B16</f>
        <v>5</v>
      </c>
      <c r="C16" s="50" t="str">
        <f>'WEEKLY COMPETITIVE REPORT'!C16</f>
        <v>QU'EST-CE QU'ON A FAIT AU BON DIEU?</v>
      </c>
      <c r="D16" s="50" t="str">
        <f>'WEEKLY COMPETITIVE REPORT'!D16</f>
        <v>BOG, LE KAJ SMO ZAGREŠILI</v>
      </c>
      <c r="E16" s="50" t="str">
        <f>'WEEKLY COMPETITIVE REPORT'!E16</f>
        <v>IND</v>
      </c>
      <c r="F16" s="50" t="str">
        <f>'WEEKLY COMPETITIVE REPORT'!F16</f>
        <v>FIVIA</v>
      </c>
      <c r="G16" s="52">
        <f>'WEEKLY COMPETITIVE REPORT'!G16</f>
        <v>4</v>
      </c>
      <c r="H16" s="52">
        <f>'WEEKLY COMPETITIVE REPORT'!H16</f>
        <v>12</v>
      </c>
      <c r="I16" s="53">
        <f>'WEEKLY COMPETITIVE REPORT'!I16/Y4</f>
        <v>4392.761394101876</v>
      </c>
      <c r="J16" s="53">
        <f>'WEEKLY COMPETITIVE REPORT'!J16/Y4</f>
        <v>6392.761394101877</v>
      </c>
      <c r="K16" s="62">
        <f>'WEEKLY COMPETITIVE REPORT'!K16</f>
        <v>603</v>
      </c>
      <c r="L16" s="62">
        <f>'WEEKLY COMPETITIVE REPORT'!L16</f>
        <v>865</v>
      </c>
      <c r="M16" s="54">
        <f>'WEEKLY COMPETITIVE REPORT'!M16</f>
        <v>-31.285384776682747</v>
      </c>
      <c r="N16" s="53">
        <f t="shared" si="0"/>
        <v>366.06344950848967</v>
      </c>
      <c r="O16" s="52">
        <f>'WEEKLY COMPETITIVE REPORT'!O16</f>
        <v>12</v>
      </c>
      <c r="P16" s="53">
        <f>'WEEKLY COMPETITIVE REPORT'!P16/Y4</f>
        <v>8272.117962466487</v>
      </c>
      <c r="Q16" s="53">
        <f>'WEEKLY COMPETITIVE REPORT'!Q16/Y4</f>
        <v>8726.541554959786</v>
      </c>
      <c r="R16" s="62">
        <f>'WEEKLY COMPETITIVE REPORT'!R16</f>
        <v>1275</v>
      </c>
      <c r="S16" s="62">
        <f>'WEEKLY COMPETITIVE REPORT'!S16</f>
        <v>1273</v>
      </c>
      <c r="T16" s="54">
        <f>'WEEKLY COMPETITIVE REPORT'!T16</f>
        <v>-5.207373271889409</v>
      </c>
      <c r="U16" s="53">
        <f>'WEEKLY COMPETITIVE REPORT'!U16/Y4</f>
        <v>32793.56568364611</v>
      </c>
      <c r="V16" s="53">
        <f t="shared" si="1"/>
        <v>689.3431635388739</v>
      </c>
      <c r="W16" s="86">
        <f t="shared" si="2"/>
        <v>41065.6836461126</v>
      </c>
      <c r="X16" s="62">
        <f>'WEEKLY COMPETITIVE REPORT'!X16</f>
        <v>4795</v>
      </c>
      <c r="Y16" s="87">
        <f>'WEEKLY COMPETITIVE REPORT'!Y16</f>
        <v>6070</v>
      </c>
    </row>
    <row r="17" spans="1:25" ht="12.75">
      <c r="A17" s="85">
        <v>4</v>
      </c>
      <c r="B17" s="50">
        <f>'WEEKLY COMPETITIVE REPORT'!B17</f>
        <v>3</v>
      </c>
      <c r="C17" s="50" t="str">
        <f>'WEEKLY COMPETITIVE REPORT'!C17</f>
        <v>SEX TAPE</v>
      </c>
      <c r="D17" s="50" t="str">
        <f>'WEEKLY COMPETITIVE REPORT'!D17</f>
        <v>VROČI POSNETKI</v>
      </c>
      <c r="E17" s="50" t="str">
        <f>'WEEKLY COMPETITIVE REPORT'!E17</f>
        <v>SONY</v>
      </c>
      <c r="F17" s="50" t="str">
        <f>'WEEKLY COMPETITIVE REPORT'!F17</f>
        <v>CF</v>
      </c>
      <c r="G17" s="52">
        <f>'WEEKLY COMPETITIVE REPORT'!G17</f>
        <v>8</v>
      </c>
      <c r="H17" s="52">
        <f>'WEEKLY COMPETITIVE REPORT'!H17</f>
        <v>11</v>
      </c>
      <c r="I17" s="53">
        <f>'WEEKLY COMPETITIVE REPORT'!I17/Y4</f>
        <v>4348.525469168901</v>
      </c>
      <c r="J17" s="53">
        <f>'WEEKLY COMPETITIVE REPORT'!J17/Y4</f>
        <v>8443.699731903485</v>
      </c>
      <c r="K17" s="62">
        <f>'WEEKLY COMPETITIVE REPORT'!K17</f>
        <v>583</v>
      </c>
      <c r="L17" s="62">
        <f>'WEEKLY COMPETITIVE REPORT'!L17</f>
        <v>1107</v>
      </c>
      <c r="M17" s="54">
        <f>'WEEKLY COMPETITIVE REPORT'!M17</f>
        <v>-48.49976186696301</v>
      </c>
      <c r="N17" s="53">
        <f t="shared" si="0"/>
        <v>395.32049719717276</v>
      </c>
      <c r="O17" s="52">
        <f>'WEEKLY COMPETITIVE REPORT'!O17</f>
        <v>11</v>
      </c>
      <c r="P17" s="53">
        <f>'WEEKLY COMPETITIVE REPORT'!P17/Y4</f>
        <v>5697.050938337801</v>
      </c>
      <c r="Q17" s="53">
        <f>'WEEKLY COMPETITIVE REPORT'!Q17/Y4</f>
        <v>10920.911528150134</v>
      </c>
      <c r="R17" s="62">
        <f>'WEEKLY COMPETITIVE REPORT'!R17</f>
        <v>804</v>
      </c>
      <c r="S17" s="62">
        <f>'WEEKLY COMPETITIVE REPORT'!S17</f>
        <v>1536</v>
      </c>
      <c r="T17" s="54">
        <f>'WEEKLY COMPETITIVE REPORT'!T17</f>
        <v>-47.83355836504235</v>
      </c>
      <c r="U17" s="53">
        <f>'WEEKLY COMPETITIVE REPORT'!U17/Y4</f>
        <v>177273.45844504022</v>
      </c>
      <c r="V17" s="53">
        <f t="shared" si="1"/>
        <v>517.9137216670729</v>
      </c>
      <c r="W17" s="86">
        <f t="shared" si="2"/>
        <v>182970.50938337803</v>
      </c>
      <c r="X17" s="62">
        <f>'WEEKLY COMPETITIVE REPORT'!X17</f>
        <v>25483</v>
      </c>
      <c r="Y17" s="87">
        <f>'WEEKLY COMPETITIVE REPORT'!Y17</f>
        <v>26287</v>
      </c>
    </row>
    <row r="18" spans="1:25" ht="13.5" customHeight="1">
      <c r="A18" s="85">
        <v>5</v>
      </c>
      <c r="B18" s="50" t="str">
        <f>'WEEKLY COMPETITIVE REPORT'!B18</f>
        <v>New</v>
      </c>
      <c r="C18" s="50" t="str">
        <f>'WEEKLY COMPETITIVE REPORT'!C18</f>
        <v>SIN CITY 2: A DAME TO KILL</v>
      </c>
      <c r="D18" s="50" t="str">
        <f>'WEEKLY COMPETITIVE REPORT'!D18</f>
        <v>MESTO GREHA 2: ŽENSKA ZA UMRET</v>
      </c>
      <c r="E18" s="50" t="str">
        <f>'WEEKLY COMPETITIVE REPORT'!E18</f>
        <v>IND</v>
      </c>
      <c r="F18" s="50" t="str">
        <f>'WEEKLY COMPETITIVE REPORT'!F18</f>
        <v>Cinemania</v>
      </c>
      <c r="G18" s="52">
        <f>'WEEKLY COMPETITIVE REPORT'!G18</f>
        <v>1</v>
      </c>
      <c r="H18" s="52">
        <f>'WEEKLY COMPETITIVE REPORT'!H18</f>
        <v>10</v>
      </c>
      <c r="I18" s="53">
        <f>'WEEKLY COMPETITIVE REPORT'!I18/Y4</f>
        <v>3981.2332439678285</v>
      </c>
      <c r="J18" s="53">
        <f>'WEEKLY COMPETITIVE REPORT'!J18/Y4</f>
        <v>0</v>
      </c>
      <c r="K18" s="62">
        <f>'WEEKLY COMPETITIVE REPORT'!K18</f>
        <v>537</v>
      </c>
      <c r="L18" s="62">
        <f>'WEEKLY COMPETITIVE REPORT'!L18</f>
        <v>0</v>
      </c>
      <c r="M18" s="54">
        <f>'WEEKLY COMPETITIVE REPORT'!M18</f>
        <v>0</v>
      </c>
      <c r="N18" s="53">
        <f t="shared" si="0"/>
        <v>398.12332439678283</v>
      </c>
      <c r="O18" s="52">
        <f>'WEEKLY COMPETITIVE REPORT'!O18</f>
        <v>10</v>
      </c>
      <c r="P18" s="53">
        <f>'WEEKLY COMPETITIVE REPORT'!P18/Y4</f>
        <v>5435.656836461126</v>
      </c>
      <c r="Q18" s="53">
        <f>'WEEKLY COMPETITIVE REPORT'!Q18/Y4</f>
        <v>0</v>
      </c>
      <c r="R18" s="62">
        <f>'WEEKLY COMPETITIVE REPORT'!R18</f>
        <v>811</v>
      </c>
      <c r="S18" s="62">
        <f>'WEEKLY COMPETITIVE REPORT'!S18</f>
        <v>0</v>
      </c>
      <c r="T18" s="54">
        <f>'WEEKLY COMPETITIVE REPORT'!T18</f>
        <v>0</v>
      </c>
      <c r="U18" s="53">
        <f>'WEEKLY COMPETITIVE REPORT'!U18/Y4</f>
        <v>0</v>
      </c>
      <c r="V18" s="53">
        <f t="shared" si="1"/>
        <v>543.5656836461126</v>
      </c>
      <c r="W18" s="86">
        <f t="shared" si="2"/>
        <v>5435.656836461126</v>
      </c>
      <c r="X18" s="62">
        <f>'WEEKLY COMPETITIVE REPORT'!X18</f>
        <v>0</v>
      </c>
      <c r="Y18" s="87">
        <f>'WEEKLY COMPETITIVE REPORT'!Y18</f>
        <v>811</v>
      </c>
    </row>
    <row r="19" spans="1:25" ht="12.75">
      <c r="A19" s="85">
        <v>6</v>
      </c>
      <c r="B19" s="50">
        <f>'WEEKLY COMPETITIVE REPORT'!B19</f>
        <v>4</v>
      </c>
      <c r="C19" s="50" t="str">
        <f>'WEEKLY COMPETITIVE REPORT'!C19</f>
        <v>HUNDRED FOOT JOURNEY</v>
      </c>
      <c r="D19" s="50" t="str">
        <f>'WEEKLY COMPETITIVE REPORT'!D19</f>
        <v>POPOTOVANJE TISOČERIH OKUSOV</v>
      </c>
      <c r="E19" s="50" t="str">
        <f>'WEEKLY COMPETITIVE REPORT'!E19</f>
        <v>IND</v>
      </c>
      <c r="F19" s="50" t="str">
        <f>'WEEKLY COMPETITIVE REPORT'!F19</f>
        <v>Blitz</v>
      </c>
      <c r="G19" s="52">
        <f>'WEEKLY COMPETITIVE REPORT'!G19</f>
        <v>3</v>
      </c>
      <c r="H19" s="52">
        <f>'WEEKLY COMPETITIVE REPORT'!H19</f>
        <v>10</v>
      </c>
      <c r="I19" s="53">
        <f>'WEEKLY COMPETITIVE REPORT'!I19/Y4</f>
        <v>3423.592493297587</v>
      </c>
      <c r="J19" s="53">
        <f>'WEEKLY COMPETITIVE REPORT'!J19/Y4</f>
        <v>6871.313672922252</v>
      </c>
      <c r="K19" s="62">
        <f>'WEEKLY COMPETITIVE REPORT'!K19</f>
        <v>442</v>
      </c>
      <c r="L19" s="62">
        <f>'WEEKLY COMPETITIVE REPORT'!L19</f>
        <v>948</v>
      </c>
      <c r="M19" s="54">
        <f>'WEEKLY COMPETITIVE REPORT'!M19</f>
        <v>-50.17557549746391</v>
      </c>
      <c r="N19" s="53">
        <f t="shared" si="0"/>
        <v>342.3592493297587</v>
      </c>
      <c r="O19" s="52">
        <f>'WEEKLY COMPETITIVE REPORT'!O19</f>
        <v>10</v>
      </c>
      <c r="P19" s="53">
        <f>'WEEKLY COMPETITIVE REPORT'!P19/Y4</f>
        <v>5315.013404825737</v>
      </c>
      <c r="Q19" s="53">
        <f>'WEEKLY COMPETITIVE REPORT'!Q19/Y4</f>
        <v>9049.597855227883</v>
      </c>
      <c r="R19" s="62">
        <f>'WEEKLY COMPETITIVE REPORT'!R19</f>
        <v>755</v>
      </c>
      <c r="S19" s="62">
        <f>'WEEKLY COMPETITIVE REPORT'!S19</f>
        <v>1313</v>
      </c>
      <c r="T19" s="54">
        <f>'WEEKLY COMPETITIVE REPORT'!T19</f>
        <v>-41.26796030217746</v>
      </c>
      <c r="U19" s="53">
        <f>'WEEKLY COMPETITIVE REPORT'!U19/Y4</f>
        <v>24215.817694369973</v>
      </c>
      <c r="V19" s="53">
        <f t="shared" si="1"/>
        <v>531.5013404825737</v>
      </c>
      <c r="W19" s="86">
        <f t="shared" si="2"/>
        <v>29530.83109919571</v>
      </c>
      <c r="X19" s="62">
        <f>'WEEKLY COMPETITIVE REPORT'!X19</f>
        <v>3477</v>
      </c>
      <c r="Y19" s="87">
        <f>'WEEKLY COMPETITIVE REPORT'!Y19</f>
        <v>4232</v>
      </c>
    </row>
    <row r="20" spans="1:25" ht="12.75">
      <c r="A20" s="49">
        <v>7</v>
      </c>
      <c r="B20" s="50">
        <f>'WEEKLY COMPETITIVE REPORT'!B20</f>
        <v>8</v>
      </c>
      <c r="C20" s="50" t="str">
        <f>'WEEKLY COMPETITIVE REPORT'!C20</f>
        <v>BOYHOOD</v>
      </c>
      <c r="D20" s="50" t="str">
        <f>'WEEKLY COMPETITIVE REPORT'!D20</f>
        <v>FANTOVSKA LETA</v>
      </c>
      <c r="E20" s="50" t="str">
        <f>'WEEKLY COMPETITIVE REPORT'!E20</f>
        <v>UNI</v>
      </c>
      <c r="F20" s="50" t="str">
        <f>'WEEKLY COMPETITIVE REPORT'!F20</f>
        <v>Karantanija</v>
      </c>
      <c r="G20" s="52">
        <f>'WEEKLY COMPETITIVE REPORT'!G20</f>
        <v>3</v>
      </c>
      <c r="H20" s="52">
        <f>'WEEKLY COMPETITIVE REPORT'!H20</f>
        <v>10</v>
      </c>
      <c r="I20" s="53">
        <f>'WEEKLY COMPETITIVE REPORT'!I20/Y4</f>
        <v>4030.8310991957105</v>
      </c>
      <c r="J20" s="53">
        <f>'WEEKLY COMPETITIVE REPORT'!J20/Y4</f>
        <v>4903.485254691689</v>
      </c>
      <c r="K20" s="62">
        <f>'WEEKLY COMPETITIVE REPORT'!K20</f>
        <v>607</v>
      </c>
      <c r="L20" s="62">
        <f>'WEEKLY COMPETITIVE REPORT'!L20</f>
        <v>595</v>
      </c>
      <c r="M20" s="54">
        <f>'WEEKLY COMPETITIVE REPORT'!M20</f>
        <v>-17.796610169491515</v>
      </c>
      <c r="N20" s="53">
        <f t="shared" si="0"/>
        <v>403.08310991957103</v>
      </c>
      <c r="O20" s="52">
        <f>'WEEKLY COMPETITIVE REPORT'!O20</f>
        <v>10</v>
      </c>
      <c r="P20" s="53">
        <f>'WEEKLY COMPETITIVE REPORT'!P20/Y4</f>
        <v>5315.013404825737</v>
      </c>
      <c r="Q20" s="53">
        <f>'WEEKLY COMPETITIVE REPORT'!Q20/Y4</f>
        <v>7109.919571045576</v>
      </c>
      <c r="R20" s="62">
        <f>'WEEKLY COMPETITIVE REPORT'!R20</f>
        <v>777</v>
      </c>
      <c r="S20" s="62">
        <f>'WEEKLY COMPETITIVE REPORT'!S20</f>
        <v>917</v>
      </c>
      <c r="T20" s="54">
        <f>'WEEKLY COMPETITIVE REPORT'!T20</f>
        <v>-25.24509803921569</v>
      </c>
      <c r="U20" s="53">
        <f>'WEEKLY COMPETITIVE REPORT'!U20/Y4</f>
        <v>29108.57908847185</v>
      </c>
      <c r="V20" s="53">
        <f t="shared" si="1"/>
        <v>531.5013404825737</v>
      </c>
      <c r="W20" s="86">
        <f t="shared" si="2"/>
        <v>34423.59249329759</v>
      </c>
      <c r="X20" s="62">
        <f>'WEEKLY COMPETITIVE REPORT'!X20</f>
        <v>4370</v>
      </c>
      <c r="Y20" s="87">
        <f>'WEEKLY COMPETITIVE REPORT'!Y20</f>
        <v>5147</v>
      </c>
    </row>
    <row r="21" spans="1:25" ht="12.75">
      <c r="A21" s="85">
        <v>8</v>
      </c>
      <c r="B21" s="50" t="str">
        <f>'WEEKLY COMPETITIVE REPORT'!B21</f>
        <v>New</v>
      </c>
      <c r="C21" s="50" t="str">
        <f>'WEEKLY COMPETITIVE REPORT'!C21</f>
        <v>MY SUMMERS IN PROVANCE</v>
      </c>
      <c r="D21" s="50" t="str">
        <f>'WEEKLY COMPETITIVE REPORT'!D21</f>
        <v>MOJE POLETJE V PROVANSI</v>
      </c>
      <c r="E21" s="50" t="str">
        <f>'WEEKLY COMPETITIVE REPORT'!E21</f>
        <v>IND</v>
      </c>
      <c r="F21" s="50" t="str">
        <f>'WEEKLY COMPETITIVE REPORT'!F21</f>
        <v>Karantanija</v>
      </c>
      <c r="G21" s="52">
        <f>'WEEKLY COMPETITIVE REPORT'!G21</f>
        <v>1</v>
      </c>
      <c r="H21" s="52">
        <f>'WEEKLY COMPETITIVE REPORT'!H21</f>
        <v>9</v>
      </c>
      <c r="I21" s="53">
        <f>'WEEKLY COMPETITIVE REPORT'!I21/Y4</f>
        <v>3138.069705093834</v>
      </c>
      <c r="J21" s="53">
        <f>'WEEKLY COMPETITIVE REPORT'!J21/Y4</f>
        <v>0</v>
      </c>
      <c r="K21" s="62">
        <f>'WEEKLY COMPETITIVE REPORT'!K21</f>
        <v>415</v>
      </c>
      <c r="L21" s="62">
        <f>'WEEKLY COMPETITIVE REPORT'!L21</f>
        <v>0</v>
      </c>
      <c r="M21" s="54">
        <f>'WEEKLY COMPETITIVE REPORT'!M21</f>
        <v>0</v>
      </c>
      <c r="N21" s="53">
        <f aca="true" t="shared" si="3" ref="N21:N33">I21/H21</f>
        <v>348.6744116770926</v>
      </c>
      <c r="O21" s="52">
        <f>'WEEKLY COMPETITIVE REPORT'!O21</f>
        <v>9</v>
      </c>
      <c r="P21" s="53">
        <f>'WEEKLY COMPETITIVE REPORT'!P21/Y4</f>
        <v>5242.627345844504</v>
      </c>
      <c r="Q21" s="53">
        <f>'WEEKLY COMPETITIVE REPORT'!Q21/Y4</f>
        <v>0</v>
      </c>
      <c r="R21" s="62">
        <f>'WEEKLY COMPETITIVE REPORT'!R21</f>
        <v>765</v>
      </c>
      <c r="S21" s="62">
        <f>'WEEKLY COMPETITIVE REPORT'!S21</f>
        <v>0</v>
      </c>
      <c r="T21" s="54">
        <f>'WEEKLY COMPETITIVE REPORT'!T21</f>
        <v>0</v>
      </c>
      <c r="U21" s="53">
        <f>'WEEKLY COMPETITIVE REPORT'!U21/Y4</f>
        <v>0</v>
      </c>
      <c r="V21" s="53">
        <f aca="true" t="shared" si="4" ref="V21:V33">P21/O21</f>
        <v>582.5141495382782</v>
      </c>
      <c r="W21" s="86">
        <f aca="true" t="shared" si="5" ref="W21:W33">P21+U21</f>
        <v>5242.627345844504</v>
      </c>
      <c r="X21" s="62">
        <f>'WEEKLY COMPETITIVE REPORT'!X21</f>
        <v>0</v>
      </c>
      <c r="Y21" s="87">
        <f>'WEEKLY COMPETITIVE REPORT'!Y21</f>
        <v>765</v>
      </c>
    </row>
    <row r="22" spans="1:25" ht="12.75">
      <c r="A22" s="85">
        <v>9</v>
      </c>
      <c r="B22" s="50">
        <f>'WEEKLY COMPETITIVE REPORT'!B22</f>
        <v>7</v>
      </c>
      <c r="C22" s="50" t="str">
        <f>'WEEKLY COMPETITIVE REPORT'!C22</f>
        <v>MAGIC IN THE MOONLIGHT</v>
      </c>
      <c r="D22" s="50" t="str">
        <f>'WEEKLY COMPETITIVE REPORT'!D22</f>
        <v>ČAROVNIJA V MESEČINI</v>
      </c>
      <c r="E22" s="50" t="str">
        <f>'WEEKLY COMPETITIVE REPORT'!E22</f>
        <v>IND</v>
      </c>
      <c r="F22" s="50" t="str">
        <f>'WEEKLY COMPETITIVE REPORT'!F22</f>
        <v>Cinemania</v>
      </c>
      <c r="G22" s="52">
        <f>'WEEKLY COMPETITIVE REPORT'!G22</f>
        <v>2</v>
      </c>
      <c r="H22" s="52">
        <f>'WEEKLY COMPETITIVE REPORT'!H22</f>
        <v>10</v>
      </c>
      <c r="I22" s="53">
        <f>'WEEKLY COMPETITIVE REPORT'!I22/Y4</f>
        <v>2966.4879356568363</v>
      </c>
      <c r="J22" s="53">
        <f>'WEEKLY COMPETITIVE REPORT'!J22/Y4</f>
        <v>5321.71581769437</v>
      </c>
      <c r="K22" s="62">
        <f>'WEEKLY COMPETITIVE REPORT'!K22</f>
        <v>422</v>
      </c>
      <c r="L22" s="62">
        <f>'WEEKLY COMPETITIVE REPORT'!L22</f>
        <v>731</v>
      </c>
      <c r="M22" s="54">
        <f>'WEEKLY COMPETITIVE REPORT'!M22</f>
        <v>-44.256926952141065</v>
      </c>
      <c r="N22" s="53">
        <f t="shared" si="3"/>
        <v>296.6487935656836</v>
      </c>
      <c r="O22" s="52">
        <f>'WEEKLY COMPETITIVE REPORT'!O22</f>
        <v>10</v>
      </c>
      <c r="P22" s="53">
        <f>'WEEKLY COMPETITIVE REPORT'!P22/Y4</f>
        <v>5084.450402144772</v>
      </c>
      <c r="Q22" s="53">
        <f>'WEEKLY COMPETITIVE REPORT'!Q22/Y4</f>
        <v>8045.576407506703</v>
      </c>
      <c r="R22" s="62">
        <f>'WEEKLY COMPETITIVE REPORT'!R22</f>
        <v>745</v>
      </c>
      <c r="S22" s="62">
        <f>'WEEKLY COMPETITIVE REPORT'!S22</f>
        <v>1168</v>
      </c>
      <c r="T22" s="54">
        <f>'WEEKLY COMPETITIVE REPORT'!T22</f>
        <v>-36.80439853382206</v>
      </c>
      <c r="U22" s="53">
        <f>'WEEKLY COMPETITIVE REPORT'!U22/Y4</f>
        <v>15167.560321715819</v>
      </c>
      <c r="V22" s="53">
        <f t="shared" si="4"/>
        <v>508.4450402144772</v>
      </c>
      <c r="W22" s="86">
        <f t="shared" si="5"/>
        <v>20252.010723860592</v>
      </c>
      <c r="X22" s="62">
        <f>'WEEKLY COMPETITIVE REPORT'!X22</f>
        <v>2168</v>
      </c>
      <c r="Y22" s="87">
        <f>'WEEKLY COMPETITIVE REPORT'!Y22</f>
        <v>2913</v>
      </c>
    </row>
    <row r="23" spans="1:25" ht="12.75">
      <c r="A23" s="85">
        <v>10</v>
      </c>
      <c r="B23" s="50">
        <f>'WEEKLY COMPETITIVE REPORT'!B23</f>
        <v>6</v>
      </c>
      <c r="C23" s="50" t="str">
        <f>'WEEKLY COMPETITIVE REPORT'!C23</f>
        <v>STEP UP ALL IN</v>
      </c>
      <c r="D23" s="50" t="str">
        <f>'WEEKLY COMPETITIVE REPORT'!D23</f>
        <v>ODPLEŠI SVOJE SANJE: ZDRUŽENE MOČI</v>
      </c>
      <c r="E23" s="50" t="str">
        <f>'WEEKLY COMPETITIVE REPORT'!E23</f>
        <v>IND</v>
      </c>
      <c r="F23" s="50" t="str">
        <f>'WEEKLY COMPETITIVE REPORT'!F23</f>
        <v>Blitz</v>
      </c>
      <c r="G23" s="52">
        <f>'WEEKLY COMPETITIVE REPORT'!G23</f>
        <v>4</v>
      </c>
      <c r="H23" s="52">
        <f>'WEEKLY COMPETITIVE REPORT'!H23</f>
        <v>9</v>
      </c>
      <c r="I23" s="53">
        <f>'WEEKLY COMPETITIVE REPORT'!I23/Y4</f>
        <v>3395.44235924933</v>
      </c>
      <c r="J23" s="53">
        <f>'WEEKLY COMPETITIVE REPORT'!J23/Y4</f>
        <v>6190.348525469169</v>
      </c>
      <c r="K23" s="62">
        <f>'WEEKLY COMPETITIVE REPORT'!K23</f>
        <v>460</v>
      </c>
      <c r="L23" s="62">
        <f>'WEEKLY COMPETITIVE REPORT'!L23</f>
        <v>840</v>
      </c>
      <c r="M23" s="54">
        <f>'WEEKLY COMPETITIVE REPORT'!M23</f>
        <v>-45.14941533131226</v>
      </c>
      <c r="N23" s="53">
        <f t="shared" si="3"/>
        <v>377.27137324992555</v>
      </c>
      <c r="O23" s="52">
        <f>'WEEKLY COMPETITIVE REPORT'!O23</f>
        <v>9</v>
      </c>
      <c r="P23" s="53">
        <f>'WEEKLY COMPETITIVE REPORT'!P23/Y4</f>
        <v>4210.455764075067</v>
      </c>
      <c r="Q23" s="53">
        <f>'WEEKLY COMPETITIVE REPORT'!Q23/Y4</f>
        <v>8069.70509383378</v>
      </c>
      <c r="R23" s="62">
        <f>'WEEKLY COMPETITIVE REPORT'!R23</f>
        <v>601</v>
      </c>
      <c r="S23" s="62">
        <f>'WEEKLY COMPETITIVE REPORT'!S23</f>
        <v>1177</v>
      </c>
      <c r="T23" s="54">
        <f>'WEEKLY COMPETITIVE REPORT'!T23</f>
        <v>-47.82392026578073</v>
      </c>
      <c r="U23" s="53">
        <f>'WEEKLY COMPETITIVE REPORT'!U23/Y4</f>
        <v>39938.33780160858</v>
      </c>
      <c r="V23" s="53">
        <f t="shared" si="4"/>
        <v>467.82841823056305</v>
      </c>
      <c r="W23" s="86">
        <f t="shared" si="5"/>
        <v>44148.79356568364</v>
      </c>
      <c r="X23" s="62">
        <f>'WEEKLY COMPETITIVE REPORT'!X23</f>
        <v>5714</v>
      </c>
      <c r="Y23" s="87">
        <f>'WEEKLY COMPETITIVE REPORT'!Y23</f>
        <v>6315</v>
      </c>
    </row>
    <row r="24" spans="1:25" ht="12.75">
      <c r="A24" s="85">
        <v>11</v>
      </c>
      <c r="B24" s="50">
        <f>'WEEKLY COMPETITIVE REPORT'!B24</f>
        <v>2</v>
      </c>
      <c r="C24" s="50" t="str">
        <f>'WEEKLY COMPETITIVE REPORT'!C24</f>
        <v>POT V RAJ</v>
      </c>
      <c r="D24" s="50" t="str">
        <f>'WEEKLY COMPETITIVE REPORT'!D24</f>
        <v>POT V RAJ</v>
      </c>
      <c r="E24" s="50" t="str">
        <f>'WEEKLY COMPETITIVE REPORT'!E24</f>
        <v>DOM</v>
      </c>
      <c r="F24" s="50" t="str">
        <f>'WEEKLY COMPETITIVE REPORT'!F24</f>
        <v>FIVIA</v>
      </c>
      <c r="G24" s="52">
        <f>'WEEKLY COMPETITIVE REPORT'!G24</f>
        <v>2</v>
      </c>
      <c r="H24" s="52">
        <f>'WEEKLY COMPETITIVE REPORT'!H24</f>
        <v>10</v>
      </c>
      <c r="I24" s="53">
        <f>'WEEKLY COMPETITIVE REPORT'!I24/Y4</f>
        <v>1922.2520107238606</v>
      </c>
      <c r="J24" s="53">
        <f>'WEEKLY COMPETITIVE REPORT'!J24/Y4</f>
        <v>6037.533512064343</v>
      </c>
      <c r="K24" s="62">
        <f>'WEEKLY COMPETITIVE REPORT'!K24</f>
        <v>261</v>
      </c>
      <c r="L24" s="62">
        <f>'WEEKLY COMPETITIVE REPORT'!L24</f>
        <v>911</v>
      </c>
      <c r="M24" s="54">
        <f>'WEEKLY COMPETITIVE REPORT'!M24</f>
        <v>-68.16163410301954</v>
      </c>
      <c r="N24" s="53">
        <f t="shared" si="3"/>
        <v>192.22520107238606</v>
      </c>
      <c r="O24" s="52">
        <f>'WEEKLY COMPETITIVE REPORT'!O24</f>
        <v>10</v>
      </c>
      <c r="P24" s="53">
        <f>'WEEKLY COMPETITIVE REPORT'!P24/Y4</f>
        <v>3823.0563002680965</v>
      </c>
      <c r="Q24" s="53">
        <f>'WEEKLY COMPETITIVE REPORT'!Q24/Y4</f>
        <v>11226.541554959786</v>
      </c>
      <c r="R24" s="62">
        <f>'WEEKLY COMPETITIVE REPORT'!R24</f>
        <v>558</v>
      </c>
      <c r="S24" s="62">
        <f>'WEEKLY COMPETITIVE REPORT'!S24</f>
        <v>1821</v>
      </c>
      <c r="T24" s="54">
        <f>'WEEKLY COMPETITIVE REPORT'!T24</f>
        <v>-65.94626865671643</v>
      </c>
      <c r="U24" s="53">
        <f>'WEEKLY COMPETITIVE REPORT'!U24/Y4</f>
        <v>12198.391420911528</v>
      </c>
      <c r="V24" s="53">
        <f t="shared" si="4"/>
        <v>382.30563002680964</v>
      </c>
      <c r="W24" s="86">
        <f t="shared" si="5"/>
        <v>16021.447721179626</v>
      </c>
      <c r="X24" s="62">
        <f>'WEEKLY COMPETITIVE REPORT'!X24</f>
        <v>2558</v>
      </c>
      <c r="Y24" s="87">
        <f>'WEEKLY COMPETITIVE REPORT'!Y24</f>
        <v>3116</v>
      </c>
    </row>
    <row r="25" spans="1:25" ht="12.75">
      <c r="A25" s="85">
        <v>12</v>
      </c>
      <c r="B25" s="50">
        <f>'WEEKLY COMPETITIVE REPORT'!B25</f>
        <v>10</v>
      </c>
      <c r="C25" s="50" t="str">
        <f>'WEEKLY COMPETITIVE REPORT'!C25</f>
        <v>22 JUMP STREET</v>
      </c>
      <c r="D25" s="50" t="str">
        <f>'WEEKLY COMPETITIVE REPORT'!D25</f>
        <v>22 JUMP STREET: MLADENIČA NA FAKSU</v>
      </c>
      <c r="E25" s="50" t="str">
        <f>'WEEKLY COMPETITIVE REPORT'!E25</f>
        <v>SONY</v>
      </c>
      <c r="F25" s="50" t="str">
        <f>'WEEKLY COMPETITIVE REPORT'!F25</f>
        <v>CF</v>
      </c>
      <c r="G25" s="52">
        <f>'WEEKLY COMPETITIVE REPORT'!G25</f>
        <v>10</v>
      </c>
      <c r="H25" s="52">
        <f>'WEEKLY COMPETITIVE REPORT'!H25</f>
        <v>10</v>
      </c>
      <c r="I25" s="53">
        <f>'WEEKLY COMPETITIVE REPORT'!I25/Y4</f>
        <v>2735.9249329758713</v>
      </c>
      <c r="J25" s="53">
        <f>'WEEKLY COMPETITIVE REPORT'!J25/Y4</f>
        <v>4076.407506702413</v>
      </c>
      <c r="K25" s="62">
        <f>'WEEKLY COMPETITIVE REPORT'!K25</f>
        <v>367</v>
      </c>
      <c r="L25" s="62">
        <f>'WEEKLY COMPETITIVE REPORT'!L25</f>
        <v>563</v>
      </c>
      <c r="M25" s="54">
        <f>'WEEKLY COMPETITIVE REPORT'!M25</f>
        <v>-32.88391976323578</v>
      </c>
      <c r="N25" s="53">
        <f t="shared" si="3"/>
        <v>273.5924932975871</v>
      </c>
      <c r="O25" s="52">
        <f>'WEEKLY COMPETITIVE REPORT'!O25</f>
        <v>10</v>
      </c>
      <c r="P25" s="53">
        <f>'WEEKLY COMPETITIVE REPORT'!P25/Y4</f>
        <v>3457.1045576407505</v>
      </c>
      <c r="Q25" s="53">
        <f>'WEEKLY COMPETITIVE REPORT'!Q25/Y4</f>
        <v>5654.155495978553</v>
      </c>
      <c r="R25" s="62">
        <f>'WEEKLY COMPETITIVE REPORT'!R25</f>
        <v>489</v>
      </c>
      <c r="S25" s="62">
        <f>'WEEKLY COMPETITIVE REPORT'!S25</f>
        <v>850</v>
      </c>
      <c r="T25" s="54">
        <f>'WEEKLY COMPETITIVE REPORT'!T25</f>
        <v>-38.857278330962544</v>
      </c>
      <c r="U25" s="53">
        <f>'WEEKLY COMPETITIVE REPORT'!U25/Y4</f>
        <v>229596.51474530832</v>
      </c>
      <c r="V25" s="53">
        <f t="shared" si="4"/>
        <v>345.71045576407505</v>
      </c>
      <c r="W25" s="86">
        <f t="shared" si="5"/>
        <v>233053.61930294908</v>
      </c>
      <c r="X25" s="62">
        <f>'WEEKLY COMPETITIVE REPORT'!X25</f>
        <v>34272</v>
      </c>
      <c r="Y25" s="87">
        <f>'WEEKLY COMPETITIVE REPORT'!Y25</f>
        <v>34761</v>
      </c>
    </row>
    <row r="26" spans="1:25" ht="12.75" customHeight="1">
      <c r="A26" s="85">
        <v>13</v>
      </c>
      <c r="B26" s="50">
        <f>'WEEKLY COMPETITIVE REPORT'!B26</f>
        <v>9</v>
      </c>
      <c r="C26" s="50" t="str">
        <f>'WEEKLY COMPETITIVE REPORT'!C26</f>
        <v>PELLE POLITIBIL GAR I VANNET</v>
      </c>
      <c r="D26" s="50" t="str">
        <f>'WEEKLY COMPETITIVE REPORT'!D26</f>
        <v>HRABRI AVTEK PLODI</v>
      </c>
      <c r="E26" s="50" t="str">
        <f>'WEEKLY COMPETITIVE REPORT'!E26</f>
        <v>IND</v>
      </c>
      <c r="F26" s="50" t="str">
        <f>'WEEKLY COMPETITIVE REPORT'!F26</f>
        <v>FIVIA</v>
      </c>
      <c r="G26" s="52">
        <f>'WEEKLY COMPETITIVE REPORT'!G26</f>
        <v>4</v>
      </c>
      <c r="H26" s="52">
        <f>'WEEKLY COMPETITIVE REPORT'!H26</f>
        <v>10</v>
      </c>
      <c r="I26" s="53">
        <f>'WEEKLY COMPETITIVE REPORT'!I26/Y4</f>
        <v>2092.4932975871316</v>
      </c>
      <c r="J26" s="53">
        <f>'WEEKLY COMPETITIVE REPORT'!J26/Y4</f>
        <v>4242.627345844504</v>
      </c>
      <c r="K26" s="62">
        <f>'WEEKLY COMPETITIVE REPORT'!K26</f>
        <v>298</v>
      </c>
      <c r="L26" s="62">
        <f>'WEEKLY COMPETITIVE REPORT'!L26</f>
        <v>621</v>
      </c>
      <c r="M26" s="54">
        <f>'WEEKLY COMPETITIVE REPORT'!M26</f>
        <v>-50.679304897314374</v>
      </c>
      <c r="N26" s="53">
        <f t="shared" si="3"/>
        <v>209.24932975871315</v>
      </c>
      <c r="O26" s="52">
        <f>'WEEKLY COMPETITIVE REPORT'!O26</f>
        <v>10</v>
      </c>
      <c r="P26" s="53">
        <f>'WEEKLY COMPETITIVE REPORT'!P26/Y4</f>
        <v>3138.069705093834</v>
      </c>
      <c r="Q26" s="53">
        <f>'WEEKLY COMPETITIVE REPORT'!Q26/Y4</f>
        <v>6466.487935656836</v>
      </c>
      <c r="R26" s="62">
        <f>'WEEKLY COMPETITIVE REPORT'!R26</f>
        <v>467</v>
      </c>
      <c r="S26" s="62">
        <f>'WEEKLY COMPETITIVE REPORT'!S26</f>
        <v>1054</v>
      </c>
      <c r="T26" s="54">
        <f>'WEEKLY COMPETITIVE REPORT'!T26</f>
        <v>-51.47180762852405</v>
      </c>
      <c r="U26" s="53">
        <f>'WEEKLY COMPETITIVE REPORT'!U26/Y4</f>
        <v>25355.227882037532</v>
      </c>
      <c r="V26" s="53">
        <f t="shared" si="4"/>
        <v>313.8069705093834</v>
      </c>
      <c r="W26" s="86">
        <f t="shared" si="5"/>
        <v>28493.297587131365</v>
      </c>
      <c r="X26" s="62">
        <f>'WEEKLY COMPETITIVE REPORT'!X26</f>
        <v>3937</v>
      </c>
      <c r="Y26" s="87">
        <f>'WEEKLY COMPETITIVE REPORT'!Y26</f>
        <v>4404</v>
      </c>
    </row>
    <row r="27" spans="1:25" ht="12.75" customHeight="1">
      <c r="A27" s="85">
        <v>14</v>
      </c>
      <c r="B27" s="50">
        <f>'WEEKLY COMPETITIVE REPORT'!B27</f>
        <v>12</v>
      </c>
      <c r="C27" s="50" t="str">
        <f>'WEEKLY COMPETITIVE REPORT'!C27</f>
        <v>PLANES 2: FIRE &amp; RESCUE</v>
      </c>
      <c r="D27" s="50" t="str">
        <f>'WEEKLY COMPETITIVE REPORT'!D27</f>
        <v>AVIONI 2: V AKCIJI</v>
      </c>
      <c r="E27" s="50" t="str">
        <f>'WEEKLY COMPETITIVE REPORT'!E27</f>
        <v>BVI</v>
      </c>
      <c r="F27" s="50" t="str">
        <f>'WEEKLY COMPETITIVE REPORT'!F27</f>
        <v>CENEX</v>
      </c>
      <c r="G27" s="52">
        <f>'WEEKLY COMPETITIVE REPORT'!G27</f>
        <v>11</v>
      </c>
      <c r="H27" s="52">
        <f>'WEEKLY COMPETITIVE REPORT'!H27</f>
        <v>22</v>
      </c>
      <c r="I27" s="53">
        <f>'WEEKLY COMPETITIVE REPORT'!I27/Y4</f>
        <v>2298.927613941019</v>
      </c>
      <c r="J27" s="53">
        <f>'WEEKLY COMPETITIVE REPORT'!J27/Y17</f>
        <v>0.0903868832502758</v>
      </c>
      <c r="K27" s="62">
        <f>'WEEKLY COMPETITIVE REPORT'!K27</f>
        <v>326</v>
      </c>
      <c r="L27" s="62">
        <f>'WEEKLY COMPETITIVE REPORT'!L27</f>
        <v>449</v>
      </c>
      <c r="M27" s="54">
        <f>'WEEKLY COMPETITIVE REPORT'!M27</f>
        <v>-27.81986531986533</v>
      </c>
      <c r="N27" s="53">
        <f t="shared" si="3"/>
        <v>104.49670972459177</v>
      </c>
      <c r="O27" s="52">
        <f>'WEEKLY COMPETITIVE REPORT'!O27</f>
        <v>22</v>
      </c>
      <c r="P27" s="53">
        <f>'WEEKLY COMPETITIVE REPORT'!P27/Y4</f>
        <v>2915.549597855228</v>
      </c>
      <c r="Q27" s="53">
        <f>'WEEKLY COMPETITIVE REPORT'!Q27/Y17</f>
        <v>0.10419599041351238</v>
      </c>
      <c r="R27" s="62">
        <f>'WEEKLY COMPETITIVE REPORT'!R27</f>
        <v>426</v>
      </c>
      <c r="S27" s="62">
        <f>'WEEKLY COMPETITIVE REPORT'!S27</f>
        <v>525</v>
      </c>
      <c r="T27" s="54">
        <f>'WEEKLY COMPETITIVE REPORT'!T27</f>
        <v>-20.591456736035056</v>
      </c>
      <c r="U27" s="53">
        <f>'WEEKLY COMPETITIVE REPORT'!U27/Y17</f>
        <v>4.346483052459391</v>
      </c>
      <c r="V27" s="53">
        <f t="shared" si="4"/>
        <v>132.52498172069218</v>
      </c>
      <c r="W27" s="86">
        <f t="shared" si="5"/>
        <v>2919.8960809076875</v>
      </c>
      <c r="X27" s="62">
        <f>'WEEKLY COMPETITIVE REPORT'!X27</f>
        <v>23187</v>
      </c>
      <c r="Y27" s="87">
        <f>'WEEKLY COMPETITIVE REPORT'!Y27</f>
        <v>23613</v>
      </c>
    </row>
    <row r="28" spans="1:25" ht="12.75">
      <c r="A28" s="85">
        <v>15</v>
      </c>
      <c r="B28" s="50">
        <f>'WEEKLY COMPETITIVE REPORT'!B28</f>
        <v>13</v>
      </c>
      <c r="C28" s="50" t="str">
        <f>'WEEKLY COMPETITIVE REPORT'!C28</f>
        <v>AS ABOVE SO BELOW</v>
      </c>
      <c r="D28" s="50" t="str">
        <f>'WEEKLY COMPETITIVE REPORT'!D28</f>
        <v>KAKOR ZGORAJ TAKO SPODAJ</v>
      </c>
      <c r="E28" s="50" t="str">
        <f>'WEEKLY COMPETITIVE REPORT'!E28</f>
        <v>UNI</v>
      </c>
      <c r="F28" s="50" t="str">
        <f>'WEEKLY COMPETITIVE REPORT'!F28</f>
        <v>Karantanija</v>
      </c>
      <c r="G28" s="52">
        <f>'WEEKLY COMPETITIVE REPORT'!G28</f>
        <v>5</v>
      </c>
      <c r="H28" s="52">
        <f>'WEEKLY COMPETITIVE REPORT'!H28</f>
        <v>9</v>
      </c>
      <c r="I28" s="53">
        <f>'WEEKLY COMPETITIVE REPORT'!I28/Y4</f>
        <v>1451.7426273458445</v>
      </c>
      <c r="J28" s="53">
        <f>'WEEKLY COMPETITIVE REPORT'!J28/Y17</f>
        <v>0.08449043253319131</v>
      </c>
      <c r="K28" s="62">
        <f>'WEEKLY COMPETITIVE REPORT'!K28</f>
        <v>195</v>
      </c>
      <c r="L28" s="62">
        <f>'WEEKLY COMPETITIVE REPORT'!L28</f>
        <v>393</v>
      </c>
      <c r="M28" s="54">
        <f>'WEEKLY COMPETITIVE REPORT'!M28</f>
        <v>-51.238180999549755</v>
      </c>
      <c r="N28" s="53">
        <f t="shared" si="3"/>
        <v>161.3047363717605</v>
      </c>
      <c r="O28" s="52">
        <f>'WEEKLY COMPETITIVE REPORT'!O28</f>
        <v>9</v>
      </c>
      <c r="P28" s="53">
        <f>'WEEKLY COMPETITIVE REPORT'!P28/Y4</f>
        <v>1867.2922252010724</v>
      </c>
      <c r="Q28" s="53">
        <f>'WEEKLY COMPETITIVE REPORT'!Q28/Y17</f>
        <v>0.10316886674021379</v>
      </c>
      <c r="R28" s="62">
        <f>'WEEKLY COMPETITIVE REPORT'!R28</f>
        <v>270</v>
      </c>
      <c r="S28" s="62">
        <f>'WEEKLY COMPETITIVE REPORT'!S28</f>
        <v>517</v>
      </c>
      <c r="T28" s="54">
        <f>'WEEKLY COMPETITIVE REPORT'!T28</f>
        <v>-48.63569321533924</v>
      </c>
      <c r="U28" s="53">
        <f>'WEEKLY COMPETITIVE REPORT'!U28/Y17</f>
        <v>0.7380073800738007</v>
      </c>
      <c r="V28" s="53">
        <f t="shared" si="4"/>
        <v>207.47691391123027</v>
      </c>
      <c r="W28" s="86">
        <f t="shared" si="5"/>
        <v>1868.0302325811463</v>
      </c>
      <c r="X28" s="62">
        <f>'WEEKLY COMPETITIVE REPORT'!W29</f>
        <v>100910</v>
      </c>
      <c r="Y28" s="87">
        <f>'WEEKLY COMPETITIVE REPORT'!X29</f>
        <v>17965</v>
      </c>
    </row>
    <row r="29" spans="1:25" ht="12.75">
      <c r="A29" s="85">
        <v>16</v>
      </c>
      <c r="B29" s="50">
        <f>'WEEKLY COMPETITIVE REPORT'!B29</f>
        <v>14</v>
      </c>
      <c r="C29" s="50" t="str">
        <f>'WEEKLY COMPETITIVE REPORT'!C29</f>
        <v>GUARDIANS OF THE GALAXY</v>
      </c>
      <c r="D29" s="50" t="str">
        <f>'WEEKLY COMPETITIVE REPORT'!D29</f>
        <v>VARUHI GALAKSIJE</v>
      </c>
      <c r="E29" s="50" t="str">
        <f>'WEEKLY COMPETITIVE REPORT'!E29</f>
        <v>BVI</v>
      </c>
      <c r="F29" s="50" t="str">
        <f>'WEEKLY COMPETITIVE REPORT'!F29</f>
        <v>CENEX</v>
      </c>
      <c r="G29" s="52">
        <f>'WEEKLY COMPETITIVE REPORT'!G29</f>
        <v>9</v>
      </c>
      <c r="H29" s="52">
        <f>'WEEKLY COMPETITIVE REPORT'!H29</f>
        <v>17</v>
      </c>
      <c r="I29" s="53">
        <f>'WEEKLY COMPETITIVE REPORT'!I29/Y4</f>
        <v>1403.485254691689</v>
      </c>
      <c r="J29" s="53">
        <f>'WEEKLY COMPETITIVE REPORT'!J29/Y17</f>
        <v>0.06356754289192376</v>
      </c>
      <c r="K29" s="62">
        <f>'WEEKLY COMPETITIVE REPORT'!K29</f>
        <v>151</v>
      </c>
      <c r="L29" s="62">
        <f>'WEEKLY COMPETITIVE REPORT'!L29</f>
        <v>291</v>
      </c>
      <c r="M29" s="54">
        <f>'WEEKLY COMPETITIVE REPORT'!M29</f>
        <v>-37.34290843806104</v>
      </c>
      <c r="N29" s="53">
        <f t="shared" si="3"/>
        <v>82.55795615833465</v>
      </c>
      <c r="O29" s="52">
        <f>'WEEKLY COMPETITIVE REPORT'!O29</f>
        <v>17</v>
      </c>
      <c r="P29" s="53">
        <f>'WEEKLY COMPETITIVE REPORT'!P29/Y4</f>
        <v>1801.608579088472</v>
      </c>
      <c r="Q29" s="53">
        <f>'WEEKLY COMPETITIVE REPORT'!Q29/Y17</f>
        <v>0.0972724160231293</v>
      </c>
      <c r="R29" s="62">
        <f>'WEEKLY COMPETITIVE REPORT'!R29</f>
        <v>205</v>
      </c>
      <c r="S29" s="62">
        <f>'WEEKLY COMPETITIVE REPORT'!S29</f>
        <v>453</v>
      </c>
      <c r="T29" s="54">
        <f>'WEEKLY COMPETITIVE REPORT'!T29</f>
        <v>-47.43840438013297</v>
      </c>
      <c r="U29" s="53" t="e">
        <f>'WEEKLY COMPETITIVE REPORT'!#REF!/Y4</f>
        <v>#REF!</v>
      </c>
      <c r="V29" s="53">
        <f t="shared" si="4"/>
        <v>105.97697524049835</v>
      </c>
      <c r="W29" s="86" t="e">
        <f t="shared" si="5"/>
        <v>#REF!</v>
      </c>
      <c r="X29" s="62" t="e">
        <f>'WEEKLY COMPETITIVE REPORT'!#REF!</f>
        <v>#REF!</v>
      </c>
      <c r="Y29" s="87">
        <f>'WEEKLY COMPETITIVE REPORT'!Y29</f>
        <v>18170</v>
      </c>
    </row>
    <row r="30" spans="1:25" ht="12.75">
      <c r="A30" s="49">
        <v>17</v>
      </c>
      <c r="B30" s="50">
        <f>'WEEKLY COMPETITIVE REPORT'!B30</f>
        <v>11</v>
      </c>
      <c r="C30" s="50" t="str">
        <f>'WEEKLY COMPETITIVE REPORT'!C30</f>
        <v>EXPENDABLES 3</v>
      </c>
      <c r="D30" s="50" t="str">
        <f>'WEEKLY COMPETITIVE REPORT'!D30</f>
        <v>PLAČANCI 3</v>
      </c>
      <c r="E30" s="50" t="str">
        <f>'WEEKLY COMPETITIVE REPORT'!E30</f>
        <v>IND</v>
      </c>
      <c r="F30" s="50" t="str">
        <f>'WEEKLY COMPETITIVE REPORT'!F30</f>
        <v>Blitz</v>
      </c>
      <c r="G30" s="52">
        <f>'WEEKLY COMPETITIVE REPORT'!G30</f>
        <v>5</v>
      </c>
      <c r="H30" s="52">
        <f>'WEEKLY COMPETITIVE REPORT'!H30</f>
        <v>9</v>
      </c>
      <c r="I30" s="53">
        <f>'WEEKLY COMPETITIVE REPORT'!I30/Y4</f>
        <v>1290.8847184986596</v>
      </c>
      <c r="J30" s="53">
        <f>'WEEKLY COMPETITIVE REPORT'!J30/Y17</f>
        <v>0.10119070262867577</v>
      </c>
      <c r="K30" s="62">
        <f>'WEEKLY COMPETITIVE REPORT'!K30</f>
        <v>159</v>
      </c>
      <c r="L30" s="62">
        <f>'WEEKLY COMPETITIVE REPORT'!L30</f>
        <v>441</v>
      </c>
      <c r="M30" s="54">
        <f>'WEEKLY COMPETITIVE REPORT'!M30</f>
        <v>-63.796992481203006</v>
      </c>
      <c r="N30" s="53">
        <f t="shared" si="3"/>
        <v>143.43163538873995</v>
      </c>
      <c r="O30" s="52">
        <f>'WEEKLY COMPETITIVE REPORT'!O30</f>
        <v>9</v>
      </c>
      <c r="P30" s="53">
        <f>'WEEKLY COMPETITIVE REPORT'!P30/Y4</f>
        <v>1741.2868632707775</v>
      </c>
      <c r="Q30" s="53">
        <f>'WEEKLY COMPETITIVE REPORT'!Q30/Y17</f>
        <v>0.12926541636550387</v>
      </c>
      <c r="R30" s="62">
        <f>'WEEKLY COMPETITIVE REPORT'!R30</f>
        <v>218</v>
      </c>
      <c r="S30" s="62">
        <f>'WEEKLY COMPETITIVE REPORT'!S30</f>
        <v>606</v>
      </c>
      <c r="T30" s="54">
        <f>'WEEKLY COMPETITIVE REPORT'!T30</f>
        <v>-61.771630370806356</v>
      </c>
      <c r="U30" s="53">
        <f>'WEEKLY COMPETITIVE REPORT'!U30/Y4</f>
        <v>42364.61126005362</v>
      </c>
      <c r="V30" s="53">
        <f t="shared" si="4"/>
        <v>193.4763181411975</v>
      </c>
      <c r="W30" s="86">
        <f t="shared" si="5"/>
        <v>44105.8981233244</v>
      </c>
      <c r="X30" s="62">
        <f>'WEEKLY COMPETITIVE REPORT'!X30</f>
        <v>5666</v>
      </c>
      <c r="Y30" s="87">
        <f>'WEEKLY COMPETITIVE REPORT'!Y30</f>
        <v>5884</v>
      </c>
    </row>
    <row r="31" spans="1:25" ht="12.75">
      <c r="A31" s="85">
        <v>18</v>
      </c>
      <c r="B31" s="50">
        <f>'WEEKLY COMPETITIVE REPORT'!B31</f>
        <v>15</v>
      </c>
      <c r="C31" s="50" t="str">
        <f>'WEEKLY COMPETITIVE REPORT'!C31</f>
        <v>JIMMY'S HALL</v>
      </c>
      <c r="D31" s="50" t="str">
        <f>'WEEKLY COMPETITIVE REPORT'!D31</f>
        <v>JIMMYJEV DOM</v>
      </c>
      <c r="E31" s="50" t="str">
        <f>'WEEKLY COMPETITIVE REPORT'!E31</f>
        <v>IND</v>
      </c>
      <c r="F31" s="50" t="str">
        <f>'WEEKLY COMPETITIVE REPORT'!F31</f>
        <v>FIVIA</v>
      </c>
      <c r="G31" s="52">
        <f>'WEEKLY COMPETITIVE REPORT'!G31</f>
        <v>2</v>
      </c>
      <c r="H31" s="52">
        <f>'WEEKLY COMPETITIVE REPORT'!H31</f>
        <v>1</v>
      </c>
      <c r="I31" s="53">
        <f>'WEEKLY COMPETITIVE REPORT'!I31/Y4</f>
        <v>959.7855227882037</v>
      </c>
      <c r="J31" s="53">
        <f>'WEEKLY COMPETITIVE REPORT'!J31/Y17</f>
        <v>0.04618252368090691</v>
      </c>
      <c r="K31" s="62">
        <f>'WEEKLY COMPETITIVE REPORT'!K31</f>
        <v>156</v>
      </c>
      <c r="L31" s="62">
        <f>'WEEKLY COMPETITIVE REPORT'!L31</f>
        <v>258</v>
      </c>
      <c r="M31" s="54">
        <f>'WEEKLY COMPETITIVE REPORT'!M31</f>
        <v>-41.02141680395387</v>
      </c>
      <c r="N31" s="53">
        <f t="shared" si="3"/>
        <v>959.7855227882037</v>
      </c>
      <c r="O31" s="52">
        <f>'WEEKLY COMPETITIVE REPORT'!O31</f>
        <v>1</v>
      </c>
      <c r="P31" s="53">
        <f>'WEEKLY COMPETITIVE REPORT'!P31/Y4</f>
        <v>1615.2815013404827</v>
      </c>
      <c r="Q31" s="53">
        <f>'WEEKLY COMPETITIVE REPORT'!Q31/Y17</f>
        <v>0.0781374824057519</v>
      </c>
      <c r="R31" s="62">
        <f>'WEEKLY COMPETITIVE REPORT'!R31</f>
        <v>268</v>
      </c>
      <c r="S31" s="62">
        <f>'WEEKLY COMPETITIVE REPORT'!S31</f>
        <v>462</v>
      </c>
      <c r="T31" s="54">
        <f>'WEEKLY COMPETITIVE REPORT'!T31</f>
        <v>-41.333982473222974</v>
      </c>
      <c r="U31" s="53">
        <f>'WEEKLY COMPETITIVE REPORT'!U31/Y4</f>
        <v>3315.0134048257373</v>
      </c>
      <c r="V31" s="53">
        <f t="shared" si="4"/>
        <v>1615.2815013404827</v>
      </c>
      <c r="W31" s="86">
        <f t="shared" si="5"/>
        <v>4930.29490616622</v>
      </c>
      <c r="X31" s="62">
        <f>'WEEKLY COMPETITIVE REPORT'!X31</f>
        <v>643</v>
      </c>
      <c r="Y31" s="87">
        <f>'WEEKLY COMPETITIVE REPORT'!Y31</f>
        <v>911</v>
      </c>
    </row>
    <row r="32" spans="1:25" ht="12.75">
      <c r="A32" s="85">
        <v>19</v>
      </c>
      <c r="B32" s="50">
        <f>'WEEKLY COMPETITIVE REPORT'!B32</f>
        <v>17</v>
      </c>
      <c r="C32" s="50" t="str">
        <f>'WEEKLY COMPETITIVE REPORT'!C32</f>
        <v>INFERNO</v>
      </c>
      <c r="D32" s="50" t="str">
        <f>'WEEKLY COMPETITIVE REPORT'!D32</f>
        <v>INFERNO</v>
      </c>
      <c r="E32" s="50" t="str">
        <f>'WEEKLY COMPETITIVE REPORT'!E32</f>
        <v>DOM</v>
      </c>
      <c r="F32" s="50" t="str">
        <f>'WEEKLY COMPETITIVE REPORT'!F32</f>
        <v>Cinemania</v>
      </c>
      <c r="G32" s="52">
        <f>'WEEKLY COMPETITIVE REPORT'!G32</f>
        <v>3</v>
      </c>
      <c r="H32" s="52">
        <f>'WEEKLY COMPETITIVE REPORT'!H32</f>
        <v>10</v>
      </c>
      <c r="I32" s="53">
        <f>'WEEKLY COMPETITIVE REPORT'!I32/Y4</f>
        <v>899.4638069705094</v>
      </c>
      <c r="J32" s="53">
        <f>'WEEKLY COMPETITIVE REPORT'!J32/Y17</f>
        <v>0.04694335603149846</v>
      </c>
      <c r="K32" s="62">
        <f>'WEEKLY COMPETITIVE REPORT'!K32</f>
        <v>142</v>
      </c>
      <c r="L32" s="62">
        <f>'WEEKLY COMPETITIVE REPORT'!L32</f>
        <v>238</v>
      </c>
      <c r="M32" s="54">
        <f>'WEEKLY COMPETITIVE REPORT'!M32</f>
        <v>-45.62398703403565</v>
      </c>
      <c r="N32" s="53">
        <f t="shared" si="3"/>
        <v>89.94638069705094</v>
      </c>
      <c r="O32" s="52">
        <f>'WEEKLY COMPETITIVE REPORT'!O32</f>
        <v>10</v>
      </c>
      <c r="P32" s="53">
        <f>'WEEKLY COMPETITIVE REPORT'!P32/Y4</f>
        <v>1294.9061662198392</v>
      </c>
      <c r="Q32" s="53">
        <f>'WEEKLY COMPETITIVE REPORT'!Q32/Y17</f>
        <v>0.07338228021455473</v>
      </c>
      <c r="R32" s="62">
        <f>'WEEKLY COMPETITIVE REPORT'!R32</f>
        <v>201</v>
      </c>
      <c r="S32" s="62">
        <f>'WEEKLY COMPETITIVE REPORT'!S32</f>
        <v>397</v>
      </c>
      <c r="T32" s="54">
        <f>'WEEKLY COMPETITIVE REPORT'!T32</f>
        <v>-49.92223950233281</v>
      </c>
      <c r="U32" s="53">
        <f>'WEEKLY COMPETITIVE REPORT'!U32/Y4</f>
        <v>9099.195710455764</v>
      </c>
      <c r="V32" s="53">
        <f t="shared" si="4"/>
        <v>129.49061662198392</v>
      </c>
      <c r="W32" s="86">
        <f t="shared" si="5"/>
        <v>10394.101876675602</v>
      </c>
      <c r="X32" s="62">
        <f>'WEEKLY COMPETITIVE REPORT'!X32</f>
        <v>1904</v>
      </c>
      <c r="Y32" s="87">
        <f>'WEEKLY COMPETITIVE REPORT'!Y32</f>
        <v>2105</v>
      </c>
    </row>
    <row r="33" spans="1:25" ht="12.75">
      <c r="A33" s="85">
        <v>20</v>
      </c>
      <c r="B33" s="50">
        <f>'WEEKLY COMPETITIVE REPORT'!B33</f>
        <v>16</v>
      </c>
      <c r="C33" s="50" t="str">
        <f>'WEEKLY COMPETITIVE REPORT'!C33</f>
        <v>TEENAGE MUTANT NINJA TURTLES</v>
      </c>
      <c r="D33" s="50" t="str">
        <f>'WEEKLY COMPETITIVE REPORT'!D33</f>
        <v>NINJA ŽELVE</v>
      </c>
      <c r="E33" s="50" t="str">
        <f>'WEEKLY COMPETITIVE REPORT'!E33</f>
        <v>PAR</v>
      </c>
      <c r="F33" s="50" t="str">
        <f>'WEEKLY COMPETITIVE REPORT'!F33</f>
        <v>Karantanija</v>
      </c>
      <c r="G33" s="52">
        <f>'WEEKLY COMPETITIVE REPORT'!G33</f>
        <v>7</v>
      </c>
      <c r="H33" s="52">
        <f>'WEEKLY COMPETITIVE REPORT'!H33</f>
        <v>17</v>
      </c>
      <c r="I33" s="53">
        <f>'WEEKLY COMPETITIVE REPORT'!I33/Y4</f>
        <v>1012.0643431635389</v>
      </c>
      <c r="J33" s="53">
        <f>'WEEKLY COMPETITIVE REPORT'!J33/Y17</f>
        <v>0.06497508274051812</v>
      </c>
      <c r="K33" s="62">
        <f>'WEEKLY COMPETITIVE REPORT'!K33</f>
        <v>145</v>
      </c>
      <c r="L33" s="62">
        <f>'WEEKLY COMPETITIVE REPORT'!L33</f>
        <v>347</v>
      </c>
      <c r="M33" s="54">
        <f>'WEEKLY COMPETITIVE REPORT'!M33</f>
        <v>-55.79625292740047</v>
      </c>
      <c r="N33" s="53">
        <f t="shared" si="3"/>
        <v>59.533196656678754</v>
      </c>
      <c r="O33" s="52">
        <f>'WEEKLY COMPETITIVE REPORT'!O33</f>
        <v>17</v>
      </c>
      <c r="P33" s="53">
        <f>'WEEKLY COMPETITIVE REPORT'!P33/Y4</f>
        <v>1227.8820375335122</v>
      </c>
      <c r="Q33" s="53">
        <f>'WEEKLY COMPETITIVE REPORT'!Q33/Y17</f>
        <v>0.07631148476433218</v>
      </c>
      <c r="R33" s="62">
        <f>'WEEKLY COMPETITIVE REPORT'!R33</f>
        <v>179</v>
      </c>
      <c r="S33" s="62">
        <f>'WEEKLY COMPETITIVE REPORT'!S33</f>
        <v>415</v>
      </c>
      <c r="T33" s="54">
        <f>'WEEKLY COMPETITIVE REPORT'!T33</f>
        <v>-54.33698903290129</v>
      </c>
      <c r="U33" s="53">
        <f>'WEEKLY COMPETITIVE REPORT'!U33/Y4</f>
        <v>117896.78284182306</v>
      </c>
      <c r="V33" s="53">
        <f t="shared" si="4"/>
        <v>72.22835514903012</v>
      </c>
      <c r="W33" s="86">
        <f t="shared" si="5"/>
        <v>119124.66487935657</v>
      </c>
      <c r="X33" s="62">
        <f>'WEEKLY COMPETITIVE REPORT'!X33</f>
        <v>14204</v>
      </c>
      <c r="Y33" s="87">
        <f>'WEEKLY COMPETITIVE REPORT'!Y33</f>
        <v>14383</v>
      </c>
    </row>
    <row r="34" spans="1:25" s="79" customFormat="1" ht="12">
      <c r="A34" s="69"/>
      <c r="B34" s="71"/>
      <c r="C34" s="88" t="str">
        <f>'WEEKLY COMPETITIVE REPORT'!C34</f>
        <v>T O T A L</v>
      </c>
      <c r="D34" s="88"/>
      <c r="E34" s="88">
        <f>'WEEKLY COMPETITIVE REPORT'!E34</f>
        <v>0</v>
      </c>
      <c r="F34" s="88">
        <f>'WEEKLY COMPETITIVE REPORT'!F34</f>
        <v>0</v>
      </c>
      <c r="G34" s="89">
        <f>'WEEKLY COMPETITIVE REPORT'!G34</f>
        <v>0</v>
      </c>
      <c r="H34" s="70">
        <f>'WEEKLY COMPETITIVE REPORT'!H34</f>
        <v>215</v>
      </c>
      <c r="I34" s="74">
        <f>SUM(I14:I33)</f>
        <v>75453.0831099196</v>
      </c>
      <c r="J34" s="72">
        <f>SUM(J14:J33)</f>
        <v>70629.18406360153</v>
      </c>
      <c r="K34" s="72">
        <f>SUM(K14:K33)</f>
        <v>10047</v>
      </c>
      <c r="L34" s="72">
        <f>SUM(L14:L33)</f>
        <v>11998</v>
      </c>
      <c r="M34" s="54">
        <f>'WEEKLY COMPETITIVE REPORT'!M34</f>
        <v>50.31377680455043</v>
      </c>
      <c r="N34" s="74">
        <f>I34/H34</f>
        <v>350.9445726042772</v>
      </c>
      <c r="O34" s="70">
        <f>'WEEKLY COMPETITIVE REPORT'!O34</f>
        <v>215</v>
      </c>
      <c r="P34" s="72">
        <f>SUM(P14:P33)</f>
        <v>110546.91689008042</v>
      </c>
      <c r="Q34" s="72">
        <f>SUM(Q14:Q33)</f>
        <v>99906.82795377607</v>
      </c>
      <c r="R34" s="72">
        <f>SUM(R14:R33)</f>
        <v>15680</v>
      </c>
      <c r="S34" s="72">
        <f>SUM(S14:S33)</f>
        <v>17992</v>
      </c>
      <c r="T34" s="90">
        <f>P34/Q34-100%</f>
        <v>0.10650011770193735</v>
      </c>
      <c r="U34" s="72" t="e">
        <f>SUM(U14:U33)</f>
        <v>#REF!</v>
      </c>
      <c r="V34" s="74">
        <f>P34/O34</f>
        <v>514.1717064654904</v>
      </c>
      <c r="W34" s="72" t="e">
        <f>SUM(W14:W33)</f>
        <v>#REF!</v>
      </c>
      <c r="X34" s="72" t="e">
        <f>SUM(X14:X33)</f>
        <v>#REF!</v>
      </c>
      <c r="Y34" s="78">
        <f>SUM(Y14:Y33)</f>
        <v>214394</v>
      </c>
    </row>
    <row r="35" spans="9:12" ht="12.75">
      <c r="I35" s="80"/>
      <c r="J35" s="80"/>
      <c r="K35" s="80"/>
      <c r="L35" s="8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CENEX 1</dc:creator>
  <cp:keywords/>
  <dc:description/>
  <cp:lastModifiedBy>CENEX 1</cp:lastModifiedBy>
  <dcterms:created xsi:type="dcterms:W3CDTF">2014-10-02T12:21:06Z</dcterms:created>
  <dcterms:modified xsi:type="dcterms:W3CDTF">2014-10-02T12:21:06Z</dcterms:modified>
  <cp:category/>
  <cp:version/>
  <cp:contentType/>
  <cp:contentStatus/>
</cp:coreProperties>
</file>