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" windowWidth="22350" windowHeight="10980" tabRatio="282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<sst xmlns="http://schemas.openxmlformats.org/spreadsheetml/2006/main" count="268" uniqueCount="100">
  <si>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</si>
  <si>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</si>
  <si>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</si>
  <si>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</si>
  <si>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</si>
  <si>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</si>
  <si>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</si>
  <si>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</si>
  <si>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</si>
  <si>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</si>
  <si>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</si>
  <si>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</si>
  <si>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</si>
  <si>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</si>
  <si>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</si>
  <si>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</si>
  <si>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</si>
  <si>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</si>
  <si>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</si>
  <si>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</si>
  <si>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</si>
  <si>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</si>
  <si>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</si>
  <si>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</si>
  <si>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</si>
  <si>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</si>
  <si>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</si>
  <si>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</si>
  <si>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</si>
  <si>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</si>
  <si>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</si>
  <si>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</si>
  <si>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</si>
  <si>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</si>
  <si>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</si>
  <si>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</si>
  <si>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</si>
  <si>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</si>
  <si>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</si>
  <si>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</si>
  <si>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</si>
  <si>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</si>
  <si>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</si>
  <si>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</si>
  <si>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</si>
  <si>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</si>
  <si>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LUCY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</si>
  <si>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</si>
  <si>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</si>
  <si>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</si>
  <si>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</si>
  <si>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</si>
  <si>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</si>
  <si>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</si>
  <si>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</si>
  <si>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SIN CITY 2: A DAME TO KILL</t>
  </si>
  <si>
    <t>MESTO GREHA 2: ŽENSKA ZA UMRET</t>
  </si>
  <si>
    <t>Cinemania</t>
  </si>
  <si>
    <t>Blitz</t>
  </si>
  <si>
    <t>BOYHOOD</t>
  </si>
  <si>
    <t>FANTOVSKA LETA</t>
  </si>
  <si>
    <t>MY SUMMERS IN PROVANCE</t>
  </si>
  <si>
    <t>MOJE POLETJE V PROVANSI</t>
  </si>
  <si>
    <t>MAGIC IN THE MOONLIGHT</t>
  </si>
  <si>
    <t>ČAROVNIJA V MESEČINI</t>
  </si>
  <si>
    <t>STEP UP ALL IN</t>
  </si>
  <si>
    <t>ODPLEŠI SVOJE SANJE: ZDRUŽENE MOČI</t>
  </si>
  <si>
    <t>POT V RAJ</t>
  </si>
  <si>
    <t>DOM</t>
  </si>
  <si>
    <t>22 JUMP STREET</t>
  </si>
  <si>
    <t>22 JUMP STREET: MLADENIČA NA FAKSU</t>
  </si>
  <si>
    <t>PELLE POLITIBIL GAR I VANNET</t>
  </si>
  <si>
    <t>HRABRI AVTEK PLODI</t>
  </si>
  <si>
    <t>PLANES 2: FIRE &amp; RESCUE</t>
  </si>
  <si>
    <t>AVIONI 2: V AKCIJI</t>
  </si>
  <si>
    <t>BVI</t>
  </si>
  <si>
    <t>CENEX</t>
  </si>
  <si>
    <t>GUARDIANS OF THE GALAXY</t>
  </si>
  <si>
    <t>VARUHI GALAKSIJE</t>
  </si>
  <si>
    <t>T O T A L</t>
  </si>
  <si>
    <t>All amounts in $ US</t>
  </si>
  <si>
    <t>CUM.  B.O.</t>
  </si>
  <si>
    <t>DRACULA UNTOLD</t>
  </si>
  <si>
    <t>DRAKULA SKRITA ZGODBA</t>
  </si>
  <si>
    <t>GONE GIRL</t>
  </si>
  <si>
    <t>FOX</t>
  </si>
  <si>
    <t>NI JE VEČ</t>
  </si>
  <si>
    <t>THE GIVER</t>
  </si>
  <si>
    <t>VARUH SPOMINOV</t>
  </si>
  <si>
    <t>09 - Oct</t>
  </si>
  <si>
    <t>15 - Oct</t>
  </si>
  <si>
    <t>10 - Oct</t>
  </si>
  <si>
    <t>12 - Oct</t>
  </si>
  <si>
    <t>MAZE RUNNER</t>
  </si>
  <si>
    <t>LABIRINT</t>
  </si>
  <si>
    <t>RESAN TILL FJADERKUNGENS RIKE</t>
  </si>
  <si>
    <t>ISKANJE PERNATEGA KRALJA</t>
  </si>
  <si>
    <t>Rev</t>
  </si>
  <si>
    <t>THE HUNDRED YEAR OLD MAN WHO CLIMBED OUT THE WINDOW AND DISAPEARED</t>
  </si>
  <si>
    <t>STOLETNIK, KI JE ZLEZEL SKOZI OKNO IN IZGINIL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</si>
</sst>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4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167" fontId="6" fillId="0" borderId="45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4">
      <selection activeCell="P27" sqref="P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91</v>
      </c>
      <c r="L4" s="12"/>
      <c r="M4" s="81" t="s">
        <v>92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89</v>
      </c>
      <c r="L5" s="22"/>
      <c r="M5" s="82" t="s">
        <v>90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41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41928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82</v>
      </c>
      <c r="D14" s="48" t="s">
        <v>83</v>
      </c>
      <c r="E14" s="49" t="s">
        <v>47</v>
      </c>
      <c r="F14" s="49" t="s">
        <v>48</v>
      </c>
      <c r="G14" s="50">
        <v>2</v>
      </c>
      <c r="H14" s="50">
        <v>9</v>
      </c>
      <c r="I14" s="51">
        <v>15834</v>
      </c>
      <c r="J14" s="51">
        <v>22484</v>
      </c>
      <c r="K14" s="51">
        <v>2788</v>
      </c>
      <c r="L14" s="51">
        <v>3960</v>
      </c>
      <c r="M14" s="52">
        <f>(I14/J14*100)-100</f>
        <v>-29.576587795765874</v>
      </c>
      <c r="N14" s="51">
        <f>I14/H14</f>
        <v>1759.3333333333333</v>
      </c>
      <c r="O14" s="60">
        <v>9</v>
      </c>
      <c r="P14" s="51">
        <v>22214</v>
      </c>
      <c r="Q14" s="51">
        <v>33834</v>
      </c>
      <c r="R14" s="91">
        <v>4213</v>
      </c>
      <c r="S14" s="91">
        <v>6577</v>
      </c>
      <c r="T14" s="95">
        <f>(P14/Q14*100)-100</f>
        <v>-34.344150854170366</v>
      </c>
      <c r="U14" s="93">
        <v>34084</v>
      </c>
      <c r="V14" s="91">
        <f>P14/O14</f>
        <v>2468.222222222222</v>
      </c>
      <c r="W14" s="85">
        <f>SUM(U14,P14)</f>
        <v>56298</v>
      </c>
      <c r="X14" s="54">
        <v>6637</v>
      </c>
      <c r="Y14" s="55">
        <f>SUM(X14,R14)</f>
        <v>10850</v>
      </c>
    </row>
    <row r="15" spans="1:25" ht="12.75">
      <c r="A15" s="47">
        <v>2</v>
      </c>
      <c r="B15" s="47">
        <v>3</v>
      </c>
      <c r="C15" s="48" t="s">
        <v>84</v>
      </c>
      <c r="D15" s="48" t="s">
        <v>86</v>
      </c>
      <c r="E15" s="49" t="s">
        <v>85</v>
      </c>
      <c r="F15" s="49" t="s">
        <v>58</v>
      </c>
      <c r="G15" s="50">
        <v>2</v>
      </c>
      <c r="H15" s="50">
        <v>8</v>
      </c>
      <c r="I15" s="51">
        <v>7789</v>
      </c>
      <c r="J15" s="51">
        <v>8643</v>
      </c>
      <c r="K15" s="59">
        <v>1378</v>
      </c>
      <c r="L15" s="59">
        <v>1552</v>
      </c>
      <c r="M15" s="52">
        <f>(I15/J15*100)-100</f>
        <v>-9.880828416059245</v>
      </c>
      <c r="N15" s="51">
        <f>I15/H15</f>
        <v>973.625</v>
      </c>
      <c r="O15" s="53">
        <v>8</v>
      </c>
      <c r="P15" s="51">
        <v>12462</v>
      </c>
      <c r="Q15" s="51">
        <v>12660</v>
      </c>
      <c r="R15" s="94">
        <v>2437</v>
      </c>
      <c r="S15" s="94">
        <v>2460</v>
      </c>
      <c r="T15" s="95">
        <f>(P15/Q15*100)-100</f>
        <v>-1.563981042654035</v>
      </c>
      <c r="U15" s="109">
        <v>12660</v>
      </c>
      <c r="V15" s="94">
        <f>P15/O15</f>
        <v>1557.75</v>
      </c>
      <c r="W15" s="86">
        <f>SUM(U15,P15)</f>
        <v>25122</v>
      </c>
      <c r="X15" s="87">
        <v>2460</v>
      </c>
      <c r="Y15" s="55">
        <f>SUM(X15,R15)</f>
        <v>4897</v>
      </c>
    </row>
    <row r="16" spans="1:25" ht="12.75">
      <c r="A16" s="47">
        <v>3</v>
      </c>
      <c r="B16" s="47" t="s">
        <v>41</v>
      </c>
      <c r="C16" s="48" t="s">
        <v>93</v>
      </c>
      <c r="D16" s="48" t="s">
        <v>94</v>
      </c>
      <c r="E16" s="49" t="s">
        <v>85</v>
      </c>
      <c r="F16" s="49" t="s">
        <v>58</v>
      </c>
      <c r="G16" s="50">
        <v>1</v>
      </c>
      <c r="H16" s="50">
        <v>6</v>
      </c>
      <c r="I16" s="51">
        <v>8953</v>
      </c>
      <c r="J16" s="51"/>
      <c r="K16" s="57">
        <v>1625</v>
      </c>
      <c r="L16" s="57"/>
      <c r="M16" s="52"/>
      <c r="N16" s="51">
        <f>I16/H16</f>
        <v>1492.1666666666667</v>
      </c>
      <c r="O16" s="50">
        <v>6</v>
      </c>
      <c r="P16" s="59">
        <v>11516</v>
      </c>
      <c r="Q16" s="59"/>
      <c r="R16" s="96">
        <v>2219</v>
      </c>
      <c r="S16" s="96"/>
      <c r="T16" s="95"/>
      <c r="U16" s="86"/>
      <c r="V16" s="94">
        <f>P16/O16</f>
        <v>1919.3333333333333</v>
      </c>
      <c r="W16" s="86">
        <f>SUM(U16,P16)</f>
        <v>11516</v>
      </c>
      <c r="X16" s="88"/>
      <c r="Y16" s="55">
        <f>SUM(X16,R16)</f>
        <v>2219</v>
      </c>
    </row>
    <row r="17" spans="1:25" ht="12.75">
      <c r="A17" s="47">
        <v>4</v>
      </c>
      <c r="B17" s="47">
        <v>2</v>
      </c>
      <c r="C17" s="48" t="s">
        <v>42</v>
      </c>
      <c r="D17" s="48" t="s">
        <v>43</v>
      </c>
      <c r="E17" s="49" t="s">
        <v>44</v>
      </c>
      <c r="F17" s="49" t="s">
        <v>45</v>
      </c>
      <c r="G17" s="50">
        <v>3</v>
      </c>
      <c r="H17" s="50">
        <v>9</v>
      </c>
      <c r="I17" s="56">
        <v>5768</v>
      </c>
      <c r="J17" s="56">
        <v>9538</v>
      </c>
      <c r="K17" s="56">
        <v>989</v>
      </c>
      <c r="L17" s="56">
        <v>1669</v>
      </c>
      <c r="M17" s="52" t="s">
        <v>2</v>
      </c>
      <c r="N17" s="51">
        <f>I17/H17</f>
        <v>640.8888888888889</v>
      </c>
      <c r="O17" s="53">
        <v>9</v>
      </c>
      <c r="P17" s="51">
        <v>8137</v>
      </c>
      <c r="Q17" s="51">
        <v>13441</v>
      </c>
      <c r="R17" s="94">
        <v>1487</v>
      </c>
      <c r="S17" s="94">
        <v>2484</v>
      </c>
      <c r="T17" s="95">
        <f>(P17/Q17*100)-100</f>
        <v>-39.46134960196414</v>
      </c>
      <c r="U17" s="86">
        <v>34080</v>
      </c>
      <c r="V17" s="94">
        <f>P17/O17</f>
        <v>904.1111111111111</v>
      </c>
      <c r="W17" s="86">
        <f>SUM(U17,P17)</f>
        <v>42217</v>
      </c>
      <c r="X17" s="89">
        <v>6175</v>
      </c>
      <c r="Y17" s="55">
        <f>SUM(X17,R17)</f>
        <v>7662</v>
      </c>
    </row>
    <row r="18" spans="1:25" ht="13.5" customHeight="1">
      <c r="A18" s="47">
        <v>5</v>
      </c>
      <c r="B18" s="47" t="s">
        <v>41</v>
      </c>
      <c r="C18" s="48" t="s">
        <v>98</v>
      </c>
      <c r="D18" s="48" t="s">
        <v>99</v>
      </c>
      <c r="E18" s="49" t="s">
        <v>51</v>
      </c>
      <c r="F18" s="49" t="s">
        <v>57</v>
      </c>
      <c r="G18" s="50">
        <v>1</v>
      </c>
      <c r="H18" s="50">
        <v>10</v>
      </c>
      <c r="I18" s="51">
        <v>3908</v>
      </c>
      <c r="J18" s="51"/>
      <c r="K18" s="51">
        <v>703</v>
      </c>
      <c r="L18" s="51"/>
      <c r="M18" s="52"/>
      <c r="N18" s="51">
        <f>I18/H18</f>
        <v>390.8</v>
      </c>
      <c r="O18" s="50">
        <v>10</v>
      </c>
      <c r="P18" s="51">
        <v>6018</v>
      </c>
      <c r="Q18" s="51"/>
      <c r="R18" s="94">
        <v>1185</v>
      </c>
      <c r="S18" s="94"/>
      <c r="T18" s="95"/>
      <c r="U18" s="86"/>
      <c r="V18" s="94">
        <f>P18/O18</f>
        <v>601.8</v>
      </c>
      <c r="W18" s="86">
        <f>SUM(U18,P18)</f>
        <v>6018</v>
      </c>
      <c r="X18" s="89"/>
      <c r="Y18" s="55">
        <f>SUM(X18,R18)</f>
        <v>1185</v>
      </c>
    </row>
    <row r="19" spans="1:25" ht="12.75">
      <c r="A19" s="47">
        <v>6</v>
      </c>
      <c r="B19" s="47">
        <v>4</v>
      </c>
      <c r="C19" s="48" t="s">
        <v>46</v>
      </c>
      <c r="D19" s="48" t="s">
        <v>46</v>
      </c>
      <c r="E19" s="49" t="s">
        <v>47</v>
      </c>
      <c r="F19" s="49" t="s">
        <v>48</v>
      </c>
      <c r="G19" s="50">
        <v>8</v>
      </c>
      <c r="H19" s="50">
        <v>10</v>
      </c>
      <c r="I19" s="56">
        <v>3943</v>
      </c>
      <c r="J19" s="56">
        <v>6268</v>
      </c>
      <c r="K19" s="56">
        <v>701</v>
      </c>
      <c r="L19" s="56">
        <v>1106</v>
      </c>
      <c r="M19" s="52">
        <f>(I19/J19*100)-100</f>
        <v>-37.093171665603066</v>
      </c>
      <c r="N19" s="51">
        <f>I19/H19</f>
        <v>394.3</v>
      </c>
      <c r="O19" s="53">
        <v>10</v>
      </c>
      <c r="P19" s="51">
        <v>5629</v>
      </c>
      <c r="Q19" s="51">
        <v>8638</v>
      </c>
      <c r="R19" s="94">
        <v>1087</v>
      </c>
      <c r="S19" s="94">
        <v>1622</v>
      </c>
      <c r="T19" s="95">
        <f>(P19/Q19*100)-100</f>
        <v>-34.83445241954156</v>
      </c>
      <c r="U19" s="86">
        <v>177749</v>
      </c>
      <c r="V19" s="94">
        <f>P19/O19</f>
        <v>562.9</v>
      </c>
      <c r="W19" s="86">
        <f>SUM(U19,P19)</f>
        <v>183378</v>
      </c>
      <c r="X19" s="89">
        <v>34473</v>
      </c>
      <c r="Y19" s="55">
        <f>SUM(X19,R19)</f>
        <v>35560</v>
      </c>
    </row>
    <row r="20" spans="1:25" ht="12.75">
      <c r="A20" s="47">
        <v>7</v>
      </c>
      <c r="B20" s="47">
        <v>6</v>
      </c>
      <c r="C20" s="48" t="s">
        <v>49</v>
      </c>
      <c r="D20" s="48" t="s">
        <v>50</v>
      </c>
      <c r="E20" s="49" t="s">
        <v>51</v>
      </c>
      <c r="F20" s="49" t="s">
        <v>52</v>
      </c>
      <c r="G20" s="50">
        <v>6</v>
      </c>
      <c r="H20" s="50">
        <v>12</v>
      </c>
      <c r="I20" s="51">
        <v>2790</v>
      </c>
      <c r="J20" s="51">
        <v>3520</v>
      </c>
      <c r="K20" s="51">
        <v>494</v>
      </c>
      <c r="L20" s="51">
        <v>633</v>
      </c>
      <c r="M20" s="52">
        <f>(I20/J20*100)-100</f>
        <v>-20.73863636363636</v>
      </c>
      <c r="N20" s="51">
        <f>I20/H20</f>
        <v>232.5</v>
      </c>
      <c r="O20" s="53">
        <v>12</v>
      </c>
      <c r="P20" s="51">
        <v>4024</v>
      </c>
      <c r="Q20" s="51">
        <v>5149</v>
      </c>
      <c r="R20" s="94">
        <v>767</v>
      </c>
      <c r="S20" s="94">
        <v>994</v>
      </c>
      <c r="T20" s="95">
        <f>(P20/Q20*100)-100</f>
        <v>-21.848902699553307</v>
      </c>
      <c r="U20" s="86">
        <v>35784</v>
      </c>
      <c r="V20" s="94">
        <f>P20/O20</f>
        <v>335.3333333333333</v>
      </c>
      <c r="W20" s="86">
        <f>SUM(U20,P20)</f>
        <v>39808</v>
      </c>
      <c r="X20" s="90">
        <v>7064</v>
      </c>
      <c r="Y20" s="55">
        <f>SUM(X20,R20)</f>
        <v>7831</v>
      </c>
    </row>
    <row r="21" spans="1:25" ht="12.75">
      <c r="A21" s="47">
        <v>8</v>
      </c>
      <c r="B21" s="47">
        <v>5</v>
      </c>
      <c r="C21" s="48" t="s">
        <v>71</v>
      </c>
      <c r="D21" s="48" t="s">
        <v>72</v>
      </c>
      <c r="E21" s="49" t="s">
        <v>51</v>
      </c>
      <c r="F21" s="49" t="s">
        <v>52</v>
      </c>
      <c r="G21" s="50">
        <v>6</v>
      </c>
      <c r="H21" s="50">
        <v>10</v>
      </c>
      <c r="I21" s="56">
        <v>1858</v>
      </c>
      <c r="J21" s="56">
        <v>3228</v>
      </c>
      <c r="K21" s="56">
        <v>403</v>
      </c>
      <c r="L21" s="56">
        <v>674</v>
      </c>
      <c r="M21" s="52">
        <f>(I21/J21*100)-100</f>
        <v>-42.44114002478315</v>
      </c>
      <c r="N21" s="51">
        <f>I21/H21</f>
        <v>185.8</v>
      </c>
      <c r="O21" s="60">
        <v>10</v>
      </c>
      <c r="P21" s="51">
        <v>2618</v>
      </c>
      <c r="Q21" s="51">
        <v>6109</v>
      </c>
      <c r="R21" s="94">
        <v>595</v>
      </c>
      <c r="S21" s="94">
        <v>1458</v>
      </c>
      <c r="T21" s="95">
        <f>(P21/Q21*100)-100</f>
        <v>-57.145195613029955</v>
      </c>
      <c r="U21" s="86">
        <v>27365</v>
      </c>
      <c r="V21" s="94">
        <f>P21/O21</f>
        <v>261.8</v>
      </c>
      <c r="W21" s="86">
        <f>SUM(U21,P21)</f>
        <v>29983</v>
      </c>
      <c r="X21" s="87">
        <v>5862</v>
      </c>
      <c r="Y21" s="55">
        <f>SUM(X21,R21)</f>
        <v>6457</v>
      </c>
    </row>
    <row r="22" spans="1:25" ht="12.75">
      <c r="A22" s="47">
        <v>9</v>
      </c>
      <c r="B22" s="47" t="s">
        <v>97</v>
      </c>
      <c r="C22" s="111" t="s">
        <v>95</v>
      </c>
      <c r="D22" s="48" t="s">
        <v>96</v>
      </c>
      <c r="E22" s="49" t="s">
        <v>51</v>
      </c>
      <c r="F22" s="49" t="s">
        <v>52</v>
      </c>
      <c r="G22" s="50">
        <v>4</v>
      </c>
      <c r="H22" s="50">
        <v>4</v>
      </c>
      <c r="I22" s="56">
        <v>1439</v>
      </c>
      <c r="J22" s="56"/>
      <c r="K22" s="51">
        <v>302</v>
      </c>
      <c r="L22" s="51"/>
      <c r="M22" s="52"/>
      <c r="N22" s="51">
        <f>I22/H22</f>
        <v>359.75</v>
      </c>
      <c r="O22" s="60">
        <v>4</v>
      </c>
      <c r="P22" s="51">
        <v>2386</v>
      </c>
      <c r="Q22" s="51"/>
      <c r="R22" s="94">
        <v>548</v>
      </c>
      <c r="S22" s="94"/>
      <c r="T22" s="95"/>
      <c r="U22" s="86">
        <v>1639</v>
      </c>
      <c r="V22" s="94">
        <f>P22/O22</f>
        <v>596.5</v>
      </c>
      <c r="W22" s="86">
        <f>SUM(U22,P22)</f>
        <v>4025</v>
      </c>
      <c r="X22" s="87">
        <v>500</v>
      </c>
      <c r="Y22" s="55">
        <f>SUM(X22,R22)</f>
        <v>1048</v>
      </c>
    </row>
    <row r="23" spans="1:25" ht="12.75">
      <c r="A23" s="47">
        <v>10</v>
      </c>
      <c r="B23" s="47">
        <v>8</v>
      </c>
      <c r="C23" s="48" t="s">
        <v>53</v>
      </c>
      <c r="D23" s="48" t="s">
        <v>54</v>
      </c>
      <c r="E23" s="49" t="s">
        <v>44</v>
      </c>
      <c r="F23" s="49" t="s">
        <v>45</v>
      </c>
      <c r="G23" s="50">
        <v>10</v>
      </c>
      <c r="H23" s="50">
        <v>11</v>
      </c>
      <c r="I23" s="57">
        <v>1535</v>
      </c>
      <c r="J23" s="57">
        <v>2643</v>
      </c>
      <c r="K23" s="59">
        <v>283</v>
      </c>
      <c r="L23" s="59">
        <v>482</v>
      </c>
      <c r="M23" s="52">
        <f>(I23/J23*100)-100</f>
        <v>-41.9220582671207</v>
      </c>
      <c r="N23" s="51">
        <f>I23/H23</f>
        <v>139.54545454545453</v>
      </c>
      <c r="O23" s="53">
        <v>11</v>
      </c>
      <c r="P23" s="51">
        <v>2195</v>
      </c>
      <c r="Q23" s="51">
        <v>3400</v>
      </c>
      <c r="R23" s="94">
        <v>434</v>
      </c>
      <c r="S23" s="94">
        <v>642</v>
      </c>
      <c r="T23" s="95">
        <f>(P23/Q23*100)-100</f>
        <v>-35.44117647058823</v>
      </c>
      <c r="U23" s="86">
        <v>139896</v>
      </c>
      <c r="V23" s="94">
        <f>P23/O23</f>
        <v>199.54545454545453</v>
      </c>
      <c r="W23" s="86">
        <f>SUM(U23,P23)</f>
        <v>142091</v>
      </c>
      <c r="X23" s="87">
        <v>26929</v>
      </c>
      <c r="Y23" s="55">
        <f>SUM(X23,R23)</f>
        <v>27363</v>
      </c>
    </row>
    <row r="24" spans="1:25" ht="12.75">
      <c r="A24" s="47">
        <v>11</v>
      </c>
      <c r="B24" s="47">
        <v>10</v>
      </c>
      <c r="C24" s="48" t="s">
        <v>61</v>
      </c>
      <c r="D24" s="48" t="s">
        <v>62</v>
      </c>
      <c r="E24" s="49" t="s">
        <v>51</v>
      </c>
      <c r="F24" s="49" t="s">
        <v>48</v>
      </c>
      <c r="G24" s="50">
        <v>3</v>
      </c>
      <c r="H24" s="50">
        <v>9</v>
      </c>
      <c r="I24" s="51">
        <v>1300</v>
      </c>
      <c r="J24" s="51">
        <v>1797</v>
      </c>
      <c r="K24" s="59">
        <v>241</v>
      </c>
      <c r="L24" s="59">
        <v>322</v>
      </c>
      <c r="M24" s="52">
        <f>(I24/J24*100)-100</f>
        <v>-27.657206455203124</v>
      </c>
      <c r="N24" s="51">
        <f>I24/H24</f>
        <v>144.44444444444446</v>
      </c>
      <c r="O24" s="53">
        <v>9</v>
      </c>
      <c r="P24" s="59">
        <v>2074</v>
      </c>
      <c r="Q24" s="59">
        <v>2689</v>
      </c>
      <c r="R24" s="59">
        <v>412</v>
      </c>
      <c r="S24" s="59">
        <v>525</v>
      </c>
      <c r="T24" s="52">
        <f>(P24/Q24*100)-100</f>
        <v>-22.870955745630354</v>
      </c>
      <c r="U24" s="61">
        <v>6600</v>
      </c>
      <c r="V24" s="51">
        <f>P24/O24</f>
        <v>230.44444444444446</v>
      </c>
      <c r="W24" s="61">
        <f>SUM(U24,P24)</f>
        <v>8674</v>
      </c>
      <c r="X24" s="54">
        <v>1290</v>
      </c>
      <c r="Y24" s="55">
        <f>SUM(X24,R24)</f>
        <v>1702</v>
      </c>
    </row>
    <row r="25" spans="1:25" ht="12.75" customHeight="1">
      <c r="A25" s="47">
        <v>12</v>
      </c>
      <c r="B25" s="47">
        <v>16</v>
      </c>
      <c r="C25" s="48" t="s">
        <v>69</v>
      </c>
      <c r="D25" s="48" t="s">
        <v>70</v>
      </c>
      <c r="E25" s="49" t="s">
        <v>44</v>
      </c>
      <c r="F25" s="49" t="s">
        <v>45</v>
      </c>
      <c r="G25" s="50">
        <v>12</v>
      </c>
      <c r="H25" s="50">
        <v>10</v>
      </c>
      <c r="I25" s="56">
        <v>1315</v>
      </c>
      <c r="J25" s="56">
        <v>1374</v>
      </c>
      <c r="K25" s="56">
        <v>256</v>
      </c>
      <c r="L25" s="56">
        <v>256</v>
      </c>
      <c r="M25" s="52">
        <f>(I25/J25*100)-100</f>
        <v>-4.29403202328966</v>
      </c>
      <c r="N25" s="51">
        <f>I25/H25</f>
        <v>131.5</v>
      </c>
      <c r="O25" s="60">
        <v>10</v>
      </c>
      <c r="P25" s="51">
        <v>1668</v>
      </c>
      <c r="Q25" s="51">
        <v>1679</v>
      </c>
      <c r="R25" s="51">
        <v>340</v>
      </c>
      <c r="S25" s="51">
        <v>336</v>
      </c>
      <c r="T25" s="52">
        <f>(P25/Q25*100)-100</f>
        <v>-0.655151876116733</v>
      </c>
      <c r="U25" s="54">
        <v>175537</v>
      </c>
      <c r="V25" s="51">
        <f>P25/O25</f>
        <v>166.8</v>
      </c>
      <c r="W25" s="54">
        <f>SUM(U25,P25)</f>
        <v>177205</v>
      </c>
      <c r="X25" s="61">
        <v>35097</v>
      </c>
      <c r="Y25" s="55">
        <f>SUM(X25,R25)</f>
        <v>35437</v>
      </c>
    </row>
    <row r="26" spans="1:25" ht="12.75" customHeight="1">
      <c r="A26" s="47">
        <v>13</v>
      </c>
      <c r="B26" s="47">
        <v>12</v>
      </c>
      <c r="C26" s="58" t="s">
        <v>73</v>
      </c>
      <c r="D26" s="58" t="s">
        <v>74</v>
      </c>
      <c r="E26" s="49" t="s">
        <v>75</v>
      </c>
      <c r="F26" s="49" t="s">
        <v>76</v>
      </c>
      <c r="G26" s="50">
        <v>13</v>
      </c>
      <c r="H26" s="50">
        <v>22</v>
      </c>
      <c r="I26" s="56">
        <v>1250</v>
      </c>
      <c r="J26" s="56">
        <v>1939</v>
      </c>
      <c r="K26" s="56">
        <v>259</v>
      </c>
      <c r="L26" s="56">
        <v>372</v>
      </c>
      <c r="M26" s="52">
        <f>(I26/J26*100)-100</f>
        <v>-35.533780299123265</v>
      </c>
      <c r="N26" s="51">
        <f>I26/H26</f>
        <v>56.81818181818182</v>
      </c>
      <c r="O26" s="50">
        <v>22</v>
      </c>
      <c r="P26" s="51">
        <v>1620</v>
      </c>
      <c r="Q26" s="51">
        <v>2244</v>
      </c>
      <c r="R26" s="51">
        <v>347</v>
      </c>
      <c r="S26" s="51">
        <v>442</v>
      </c>
      <c r="T26" s="52">
        <f>(P26/Q26*100)-100</f>
        <v>-27.807486631016047</v>
      </c>
      <c r="U26" s="108">
        <v>118675</v>
      </c>
      <c r="V26" s="51">
        <f>P26/O26</f>
        <v>73.63636363636364</v>
      </c>
      <c r="W26" s="54">
        <f>SUM(U26,P26)</f>
        <v>120295</v>
      </c>
      <c r="X26" s="54">
        <v>24055</v>
      </c>
      <c r="Y26" s="55">
        <f>SUM(X26,R26)</f>
        <v>24402</v>
      </c>
    </row>
    <row r="27" spans="1:25" ht="12.75">
      <c r="A27" s="47">
        <v>14</v>
      </c>
      <c r="B27" s="47">
        <v>14</v>
      </c>
      <c r="C27" s="48" t="s">
        <v>67</v>
      </c>
      <c r="D27" s="48" t="s">
        <v>67</v>
      </c>
      <c r="E27" s="49" t="s">
        <v>68</v>
      </c>
      <c r="F27" s="49" t="s">
        <v>52</v>
      </c>
      <c r="G27" s="50">
        <v>4</v>
      </c>
      <c r="H27" s="50">
        <v>10</v>
      </c>
      <c r="I27" s="56">
        <v>1176</v>
      </c>
      <c r="J27" s="56">
        <v>1227</v>
      </c>
      <c r="K27" s="56">
        <v>242</v>
      </c>
      <c r="L27" s="56">
        <v>222</v>
      </c>
      <c r="M27" s="52">
        <f>(I27/J27*100)-100</f>
        <v>-4.156479217603916</v>
      </c>
      <c r="N27" s="51">
        <f>I27/H27</f>
        <v>117.6</v>
      </c>
      <c r="O27" s="60">
        <v>10</v>
      </c>
      <c r="P27" s="51">
        <v>1618</v>
      </c>
      <c r="Q27" s="51">
        <v>1862</v>
      </c>
      <c r="R27" s="56">
        <v>333</v>
      </c>
      <c r="S27" s="56">
        <v>409</v>
      </c>
      <c r="T27" s="52">
        <f>(P27/Q27*100)-100</f>
        <v>-13.104189044038677</v>
      </c>
      <c r="U27" s="61">
        <v>13814</v>
      </c>
      <c r="V27" s="51">
        <f>P27/O27</f>
        <v>161.8</v>
      </c>
      <c r="W27" s="54">
        <f>SUM(U27,P27)</f>
        <v>15432</v>
      </c>
      <c r="X27" s="54">
        <v>3525</v>
      </c>
      <c r="Y27" s="55">
        <f>SUM(X27,R27)</f>
        <v>3858</v>
      </c>
    </row>
    <row r="28" spans="1:25" ht="12.75">
      <c r="A28" s="47">
        <v>15</v>
      </c>
      <c r="B28" s="47">
        <v>7</v>
      </c>
      <c r="C28" s="48" t="s">
        <v>87</v>
      </c>
      <c r="D28" s="48" t="s">
        <v>88</v>
      </c>
      <c r="E28" s="49" t="s">
        <v>51</v>
      </c>
      <c r="F28" s="49" t="s">
        <v>57</v>
      </c>
      <c r="G28" s="50">
        <v>2</v>
      </c>
      <c r="H28" s="50">
        <v>9</v>
      </c>
      <c r="I28" s="51">
        <v>1058</v>
      </c>
      <c r="J28" s="51">
        <v>2500</v>
      </c>
      <c r="K28" s="51">
        <v>190</v>
      </c>
      <c r="L28" s="51">
        <v>457</v>
      </c>
      <c r="M28" s="52">
        <f>(I28/J28*100)-100</f>
        <v>-57.68</v>
      </c>
      <c r="N28" s="51">
        <f>I28/H28</f>
        <v>117.55555555555556</v>
      </c>
      <c r="O28" s="60">
        <v>9</v>
      </c>
      <c r="P28" s="51">
        <v>1498</v>
      </c>
      <c r="Q28" s="51">
        <v>3454</v>
      </c>
      <c r="R28" s="51">
        <v>286</v>
      </c>
      <c r="S28" s="51">
        <v>668</v>
      </c>
      <c r="T28" s="52">
        <f>(P28/Q28*100)-100</f>
        <v>-56.62999420961204</v>
      </c>
      <c r="U28" s="61">
        <v>3454</v>
      </c>
      <c r="V28" s="51">
        <f>P28/O28</f>
        <v>166.44444444444446</v>
      </c>
      <c r="W28" s="54">
        <f>SUM(U28,P28)</f>
        <v>4952</v>
      </c>
      <c r="X28" s="54">
        <v>668</v>
      </c>
      <c r="Y28" s="55">
        <f>SUM(X28,R28)</f>
        <v>954</v>
      </c>
    </row>
    <row r="29" spans="1:25" ht="12.75">
      <c r="A29" s="47">
        <v>16</v>
      </c>
      <c r="B29" s="47">
        <v>15</v>
      </c>
      <c r="C29" s="48" t="s">
        <v>59</v>
      </c>
      <c r="D29" s="48" t="s">
        <v>60</v>
      </c>
      <c r="E29" s="49" t="s">
        <v>47</v>
      </c>
      <c r="F29" s="49" t="s">
        <v>48</v>
      </c>
      <c r="G29" s="50">
        <v>5</v>
      </c>
      <c r="H29" s="50">
        <v>10</v>
      </c>
      <c r="I29" s="56">
        <v>909</v>
      </c>
      <c r="J29" s="56">
        <v>1189</v>
      </c>
      <c r="K29" s="59">
        <v>150</v>
      </c>
      <c r="L29" s="59">
        <v>190</v>
      </c>
      <c r="M29" s="52">
        <f>(I29/J29*100)-100</f>
        <v>-23.549201009251476</v>
      </c>
      <c r="N29" s="51">
        <f>I29/H29</f>
        <v>90.9</v>
      </c>
      <c r="O29" s="50">
        <v>10</v>
      </c>
      <c r="P29" s="59">
        <v>1451</v>
      </c>
      <c r="Q29" s="59">
        <v>1731</v>
      </c>
      <c r="R29" s="59">
        <v>249</v>
      </c>
      <c r="S29" s="59">
        <v>289</v>
      </c>
      <c r="T29" s="52">
        <f>(P29/Q29*100)-100</f>
        <v>-16.175621028307347</v>
      </c>
      <c r="U29" s="54">
        <v>27411</v>
      </c>
      <c r="V29" s="51">
        <f>P29/O29</f>
        <v>145.1</v>
      </c>
      <c r="W29" s="54">
        <f>SUM(U29,P29)</f>
        <v>28862</v>
      </c>
      <c r="X29" s="61">
        <v>5436</v>
      </c>
      <c r="Y29" s="55">
        <f>SUM(X29,R29)</f>
        <v>5685</v>
      </c>
    </row>
    <row r="30" spans="1:25" ht="12.75">
      <c r="A30" s="47">
        <v>17</v>
      </c>
      <c r="B30" s="47">
        <v>9</v>
      </c>
      <c r="C30" s="58" t="s">
        <v>63</v>
      </c>
      <c r="D30" s="58" t="s">
        <v>64</v>
      </c>
      <c r="E30" s="49" t="s">
        <v>51</v>
      </c>
      <c r="F30" s="49" t="s">
        <v>57</v>
      </c>
      <c r="G30" s="50">
        <v>4</v>
      </c>
      <c r="H30" s="50">
        <v>10</v>
      </c>
      <c r="I30" s="56">
        <v>831</v>
      </c>
      <c r="J30" s="56">
        <v>2198</v>
      </c>
      <c r="K30" s="56">
        <v>141</v>
      </c>
      <c r="L30" s="56">
        <v>418</v>
      </c>
      <c r="M30" s="52">
        <f>(I30/J30*100)-100</f>
        <v>-62.19290263876251</v>
      </c>
      <c r="N30" s="51">
        <f>I30/H30</f>
        <v>83.1</v>
      </c>
      <c r="O30" s="53">
        <v>10</v>
      </c>
      <c r="P30" s="51">
        <v>1327</v>
      </c>
      <c r="Q30" s="51">
        <v>3141</v>
      </c>
      <c r="R30" s="51">
        <v>240</v>
      </c>
      <c r="S30" s="51">
        <v>609</v>
      </c>
      <c r="T30" s="52">
        <f>(P30/Q30*100)-100</f>
        <v>-57.75230818210761</v>
      </c>
      <c r="U30" s="54">
        <v>18249</v>
      </c>
      <c r="V30" s="51">
        <f>P30/O30</f>
        <v>132.7</v>
      </c>
      <c r="W30" s="54">
        <f>SUM(U30,P30)</f>
        <v>19576</v>
      </c>
      <c r="X30" s="61">
        <v>3522</v>
      </c>
      <c r="Y30" s="55">
        <f>SUM(X30,R30)</f>
        <v>3762</v>
      </c>
    </row>
    <row r="31" spans="1:25" ht="12.75">
      <c r="A31" s="47">
        <v>18</v>
      </c>
      <c r="B31" s="47">
        <v>11</v>
      </c>
      <c r="C31" s="112" t="s">
        <v>65</v>
      </c>
      <c r="D31" s="110" t="s">
        <v>66</v>
      </c>
      <c r="E31" s="49" t="s">
        <v>51</v>
      </c>
      <c r="F31" s="49" t="s">
        <v>58</v>
      </c>
      <c r="G31" s="50">
        <v>6</v>
      </c>
      <c r="H31" s="50">
        <v>9</v>
      </c>
      <c r="I31" s="51">
        <v>808</v>
      </c>
      <c r="J31" s="51">
        <v>1414</v>
      </c>
      <c r="K31" s="51">
        <v>147</v>
      </c>
      <c r="L31" s="51">
        <v>264</v>
      </c>
      <c r="M31" s="52">
        <f>(I31/J31*100)-100</f>
        <v>-42.85714285714286</v>
      </c>
      <c r="N31" s="51">
        <f>I31/H31</f>
        <v>89.77777777777777</v>
      </c>
      <c r="O31" s="53">
        <v>9</v>
      </c>
      <c r="P31" s="59">
        <v>1178</v>
      </c>
      <c r="Q31" s="59">
        <v>2665</v>
      </c>
      <c r="R31" s="59">
        <v>260</v>
      </c>
      <c r="S31" s="59">
        <v>609</v>
      </c>
      <c r="T31" s="52">
        <f>(P31/Q31*100)-100</f>
        <v>-55.79737335834897</v>
      </c>
      <c r="U31" s="61">
        <v>35600</v>
      </c>
      <c r="V31" s="51">
        <f>P31/O31</f>
        <v>130.88888888888889</v>
      </c>
      <c r="W31" s="54">
        <f>SUM(U31,P31)</f>
        <v>36778</v>
      </c>
      <c r="X31" s="54">
        <v>6924</v>
      </c>
      <c r="Y31" s="55">
        <f>SUM(X31,R31)</f>
        <v>7184</v>
      </c>
    </row>
    <row r="32" spans="1:25" ht="12.75">
      <c r="A32" s="47">
        <v>19</v>
      </c>
      <c r="B32" s="47">
        <v>19</v>
      </c>
      <c r="C32" s="48" t="s">
        <v>77</v>
      </c>
      <c r="D32" s="48" t="s">
        <v>78</v>
      </c>
      <c r="E32" s="49" t="s">
        <v>75</v>
      </c>
      <c r="F32" s="49" t="s">
        <v>76</v>
      </c>
      <c r="G32" s="50">
        <v>11</v>
      </c>
      <c r="H32" s="50">
        <v>17</v>
      </c>
      <c r="I32" s="56">
        <v>522</v>
      </c>
      <c r="J32" s="56">
        <v>712</v>
      </c>
      <c r="K32" s="51">
        <v>80</v>
      </c>
      <c r="L32" s="51">
        <v>122</v>
      </c>
      <c r="M32" s="52">
        <f>(I32/J32*100)-100</f>
        <v>-26.68539325842697</v>
      </c>
      <c r="N32" s="51">
        <f>I32/H32</f>
        <v>30.705882352941178</v>
      </c>
      <c r="O32" s="53">
        <v>17</v>
      </c>
      <c r="P32" s="62">
        <v>672</v>
      </c>
      <c r="Q32" s="62">
        <v>929</v>
      </c>
      <c r="R32" s="62">
        <v>106</v>
      </c>
      <c r="S32" s="62">
        <v>169</v>
      </c>
      <c r="T32" s="52">
        <f>(P32/Q32*100)-100</f>
        <v>-27.664155005382128</v>
      </c>
      <c r="U32" s="54">
        <v>101839</v>
      </c>
      <c r="V32" s="51">
        <f>P32/O32</f>
        <v>39.529411764705884</v>
      </c>
      <c r="W32" s="54">
        <f>SUM(U32,P32)</f>
        <v>102511</v>
      </c>
      <c r="X32" s="54">
        <v>18339</v>
      </c>
      <c r="Y32" s="55">
        <f>SUM(X32,R32)</f>
        <v>18445</v>
      </c>
    </row>
    <row r="33" spans="1:25" ht="13.5" thickBot="1">
      <c r="A33" s="97">
        <v>20</v>
      </c>
      <c r="B33" s="97">
        <v>13</v>
      </c>
      <c r="C33" s="114" t="s">
        <v>55</v>
      </c>
      <c r="D33" s="110" t="s">
        <v>56</v>
      </c>
      <c r="E33" s="98" t="s">
        <v>51</v>
      </c>
      <c r="F33" s="98" t="s">
        <v>57</v>
      </c>
      <c r="G33" s="99">
        <v>3</v>
      </c>
      <c r="H33" s="99">
        <v>10</v>
      </c>
      <c r="I33" s="115">
        <v>348</v>
      </c>
      <c r="J33" s="115">
        <v>1262</v>
      </c>
      <c r="K33" s="115">
        <v>59</v>
      </c>
      <c r="L33" s="115">
        <v>213</v>
      </c>
      <c r="M33" s="92">
        <f>(I33/J33*100)-100</f>
        <v>-72.42472266244057</v>
      </c>
      <c r="N33" s="91">
        <f>I33/H33</f>
        <v>34.8</v>
      </c>
      <c r="O33" s="116">
        <v>10</v>
      </c>
      <c r="P33" s="113">
        <v>619</v>
      </c>
      <c r="Q33" s="113">
        <v>2028</v>
      </c>
      <c r="R33" s="113">
        <v>111</v>
      </c>
      <c r="S33" s="113">
        <v>390</v>
      </c>
      <c r="T33" s="92">
        <f>(P33/Q33*100)-100</f>
        <v>-69.47731755424063</v>
      </c>
      <c r="U33" s="93">
        <v>6083</v>
      </c>
      <c r="V33" s="51">
        <f>P33/O33</f>
        <v>61.9</v>
      </c>
      <c r="W33" s="54">
        <f>SUM(U33,P33)</f>
        <v>6702</v>
      </c>
      <c r="X33" s="85">
        <v>1201</v>
      </c>
      <c r="Y33" s="55">
        <f>SUM(X33,R33)</f>
        <v>1312</v>
      </c>
    </row>
    <row r="34" spans="1:25" s="69" customFormat="1" ht="12.75" thickBot="1">
      <c r="A34" s="100"/>
      <c r="B34" s="101"/>
      <c r="C34" s="102" t="s">
        <v>79</v>
      </c>
      <c r="D34" s="102"/>
      <c r="E34" s="101"/>
      <c r="F34" s="101"/>
      <c r="G34" s="101"/>
      <c r="H34" s="101">
        <f>SUM(H14:H33)</f>
        <v>205</v>
      </c>
      <c r="I34" s="103">
        <f>SUM(I14:I33)</f>
        <v>63334</v>
      </c>
      <c r="J34" s="103">
        <v>37447</v>
      </c>
      <c r="K34" s="103">
        <f>SUM(K14:K33)</f>
        <v>11431</v>
      </c>
      <c r="L34" s="103">
        <v>6593</v>
      </c>
      <c r="M34" s="104">
        <f>(I34/J34*100)-100</f>
        <v>69.12970331401715</v>
      </c>
      <c r="N34" s="105">
        <f>I34/H34</f>
        <v>308.9463414634146</v>
      </c>
      <c r="O34" s="101">
        <f>SUM(O14:O33)</f>
        <v>205</v>
      </c>
      <c r="P34" s="103">
        <f>SUM(P14:P33)</f>
        <v>90924</v>
      </c>
      <c r="Q34" s="103">
        <v>95409</v>
      </c>
      <c r="R34" s="103">
        <f>SUM(R14:R33)</f>
        <v>17656</v>
      </c>
      <c r="S34" s="103">
        <v>19589</v>
      </c>
      <c r="T34" s="104">
        <f>(P34/Q34*100)-100</f>
        <v>-4.700814388579687</v>
      </c>
      <c r="U34" s="103">
        <f>SUM(U14:U33)</f>
        <v>970519</v>
      </c>
      <c r="V34" s="105">
        <f>P34/O34</f>
        <v>443.5317073170732</v>
      </c>
      <c r="W34" s="106">
        <f>SUM(U34,P34)</f>
        <v>1061443</v>
      </c>
      <c r="X34" s="103">
        <f>SUM(X14:X33)</f>
        <v>190157</v>
      </c>
      <c r="Y34" s="107">
        <f>SUM(Y14:Y33)</f>
        <v>207813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10 - Oct</v>
      </c>
      <c r="L4" s="12"/>
      <c r="M4" s="13" t="str">
        <f>'WEEKLY COMPETITIVE REPORT'!M4</f>
        <v>12 - Oct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09 - Oct</v>
      </c>
      <c r="L5" s="22"/>
      <c r="M5" s="23" t="str">
        <f>'WEEKLY COMPETITIVE REPORT'!M5</f>
        <v>15 - Oct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41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41928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80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81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>
        <f>'WEEKLY COMPETITIVE REPORT'!B14</f>
        <v>1</v>
      </c>
      <c r="C14" s="48" t="str">
        <f>'WEEKLY COMPETITIVE REPORT'!C14</f>
        <v>DRACULA UNTOLD</v>
      </c>
      <c r="D14" s="48" t="str">
        <f>'WEEKLY COMPETITIVE REPORT'!D14</f>
        <v>DRAKULA SKRITA ZGODBA</v>
      </c>
      <c r="E14" s="48" t="str">
        <f>'WEEKLY COMPETITIVE REPORT'!E14</f>
        <v>UNI</v>
      </c>
      <c r="F14" s="48" t="str">
        <f>'WEEKLY COMPETITIVE REPORT'!F14</f>
        <v>Karantanija</v>
      </c>
      <c r="G14" s="50">
        <f>'WEEKLY COMPETITIVE REPORT'!G14</f>
        <v>2</v>
      </c>
      <c r="H14" s="50">
        <f>'WEEKLY COMPETITIVE REPORT'!H14</f>
        <v>9</v>
      </c>
      <c r="I14" s="51">
        <f>'WEEKLY COMPETITIVE REPORT'!I14/Y4</f>
        <v>21225.20107238606</v>
      </c>
      <c r="J14" s="51">
        <f>'WEEKLY COMPETITIVE REPORT'!J14/Y4</f>
        <v>30139.41018766756</v>
      </c>
      <c r="K14" s="59">
        <f>'WEEKLY COMPETITIVE REPORT'!K14</f>
        <v>2788</v>
      </c>
      <c r="L14" s="59">
        <f>'WEEKLY COMPETITIVE REPORT'!L14</f>
        <v>3960</v>
      </c>
      <c r="M14" s="52">
        <f>'WEEKLY COMPETITIVE REPORT'!M14</f>
        <v>-29.576587795765874</v>
      </c>
      <c r="N14" s="51">
        <f aca="true" t="shared" si="0" ref="N14:N20">I14/H14</f>
        <v>2358.355674709562</v>
      </c>
      <c r="O14" s="50">
        <f>'WEEKLY COMPETITIVE REPORT'!O14</f>
        <v>9</v>
      </c>
      <c r="P14" s="51">
        <f>'WEEKLY COMPETITIVE REPORT'!P14/Y4</f>
        <v>29777.479892761396</v>
      </c>
      <c r="Q14" s="51">
        <f>'WEEKLY COMPETITIVE REPORT'!Q14/Y4</f>
        <v>45353.887399463805</v>
      </c>
      <c r="R14" s="59">
        <f>'WEEKLY COMPETITIVE REPORT'!R14</f>
        <v>4213</v>
      </c>
      <c r="S14" s="59">
        <f>'WEEKLY COMPETITIVE REPORT'!S14</f>
        <v>6577</v>
      </c>
      <c r="T14" s="52">
        <f>'WEEKLY COMPETITIVE REPORT'!T14</f>
        <v>-34.344150854170366</v>
      </c>
      <c r="U14" s="51">
        <f>'WEEKLY COMPETITIVE REPORT'!U14/Y4</f>
        <v>45689.008042895446</v>
      </c>
      <c r="V14" s="51">
        <f aca="true" t="shared" si="1" ref="V14:V20">P14/O14</f>
        <v>3308.6088769734883</v>
      </c>
      <c r="W14" s="76">
        <f aca="true" t="shared" si="2" ref="W14:W20">P14+U14</f>
        <v>75466.48793565684</v>
      </c>
      <c r="X14" s="59">
        <f>'WEEKLY COMPETITIVE REPORT'!X14</f>
        <v>6637</v>
      </c>
      <c r="Y14" s="77">
        <f>'WEEKLY COMPETITIVE REPORT'!Y14</f>
        <v>10850</v>
      </c>
    </row>
    <row r="15" spans="1:25" ht="12.75">
      <c r="A15" s="75">
        <v>2</v>
      </c>
      <c r="B15" s="48">
        <f>'WEEKLY COMPETITIVE REPORT'!B15</f>
        <v>3</v>
      </c>
      <c r="C15" s="48" t="str">
        <f>'WEEKLY COMPETITIVE REPORT'!C15</f>
        <v>GONE GIRL</v>
      </c>
      <c r="D15" s="48" t="str">
        <f>'WEEKLY COMPETITIVE REPORT'!D15</f>
        <v>NI JE VEČ</v>
      </c>
      <c r="E15" s="48" t="str">
        <f>'WEEKLY COMPETITIVE REPORT'!E15</f>
        <v>FOX</v>
      </c>
      <c r="F15" s="48" t="str">
        <f>'WEEKLY COMPETITIVE REPORT'!F15</f>
        <v>Blitz</v>
      </c>
      <c r="G15" s="50">
        <f>'WEEKLY COMPETITIVE REPORT'!G15</f>
        <v>2</v>
      </c>
      <c r="H15" s="50">
        <f>'WEEKLY COMPETITIVE REPORT'!H15</f>
        <v>8</v>
      </c>
      <c r="I15" s="51">
        <f>'WEEKLY COMPETITIVE REPORT'!I15/Y4</f>
        <v>10441.018766756033</v>
      </c>
      <c r="J15" s="51">
        <f>'WEEKLY COMPETITIVE REPORT'!J15/Y4</f>
        <v>11585.790884718499</v>
      </c>
      <c r="K15" s="59">
        <f>'WEEKLY COMPETITIVE REPORT'!K15</f>
        <v>1378</v>
      </c>
      <c r="L15" s="59">
        <f>'WEEKLY COMPETITIVE REPORT'!L15</f>
        <v>1552</v>
      </c>
      <c r="M15" s="52">
        <f>'WEEKLY COMPETITIVE REPORT'!M15</f>
        <v>-9.880828416059245</v>
      </c>
      <c r="N15" s="51">
        <f t="shared" si="0"/>
        <v>1305.1273458445041</v>
      </c>
      <c r="O15" s="50">
        <f>'WEEKLY COMPETITIVE REPORT'!O15</f>
        <v>8</v>
      </c>
      <c r="P15" s="51">
        <f>'WEEKLY COMPETITIVE REPORT'!P15/Y4</f>
        <v>16705.09383378016</v>
      </c>
      <c r="Q15" s="51">
        <f>'WEEKLY COMPETITIVE REPORT'!Q15/Y4</f>
        <v>16970.509383378016</v>
      </c>
      <c r="R15" s="59">
        <f>'WEEKLY COMPETITIVE REPORT'!R15</f>
        <v>2437</v>
      </c>
      <c r="S15" s="59">
        <f>'WEEKLY COMPETITIVE REPORT'!S15</f>
        <v>2460</v>
      </c>
      <c r="T15" s="52">
        <f>'WEEKLY COMPETITIVE REPORT'!T15</f>
        <v>-1.563981042654035</v>
      </c>
      <c r="U15" s="51">
        <f>'WEEKLY COMPETITIVE REPORT'!U15/Y4</f>
        <v>16970.509383378016</v>
      </c>
      <c r="V15" s="51">
        <f t="shared" si="1"/>
        <v>2088.13672922252</v>
      </c>
      <c r="W15" s="76">
        <f t="shared" si="2"/>
        <v>33675.603217158176</v>
      </c>
      <c r="X15" s="59">
        <f>'WEEKLY COMPETITIVE REPORT'!X15</f>
        <v>2460</v>
      </c>
      <c r="Y15" s="77">
        <f>'WEEKLY COMPETITIVE REPORT'!Y15</f>
        <v>4897</v>
      </c>
    </row>
    <row r="16" spans="1:25" ht="12.75">
      <c r="A16" s="75">
        <v>3</v>
      </c>
      <c r="B16" s="48" t="str">
        <f>'WEEKLY COMPETITIVE REPORT'!B16</f>
        <v>New</v>
      </c>
      <c r="C16" s="48" t="str">
        <f>'WEEKLY COMPETITIVE REPORT'!C16</f>
        <v>MAZE RUNNER</v>
      </c>
      <c r="D16" s="48" t="str">
        <f>'WEEKLY COMPETITIVE REPORT'!D16</f>
        <v>LABIRINT</v>
      </c>
      <c r="E16" s="48" t="str">
        <f>'WEEKLY COMPETITIVE REPORT'!E16</f>
        <v>FOX</v>
      </c>
      <c r="F16" s="48" t="str">
        <f>'WEEKLY COMPETITIVE REPORT'!F16</f>
        <v>Blitz</v>
      </c>
      <c r="G16" s="50">
        <f>'WEEKLY COMPETITIVE REPORT'!G16</f>
        <v>1</v>
      </c>
      <c r="H16" s="50">
        <f>'WEEKLY COMPETITIVE REPORT'!H16</f>
        <v>6</v>
      </c>
      <c r="I16" s="51">
        <f>'WEEKLY COMPETITIVE REPORT'!I16/Y4</f>
        <v>12001.340482573727</v>
      </c>
      <c r="J16" s="51">
        <f>'WEEKLY COMPETITIVE REPORT'!J16/Y4</f>
        <v>0</v>
      </c>
      <c r="K16" s="59">
        <f>'WEEKLY COMPETITIVE REPORT'!K16</f>
        <v>1625</v>
      </c>
      <c r="L16" s="59">
        <f>'WEEKLY COMPETITIVE REPORT'!L16</f>
        <v>0</v>
      </c>
      <c r="M16" s="52">
        <f>'WEEKLY COMPETITIVE REPORT'!M16</f>
        <v>0</v>
      </c>
      <c r="N16" s="51">
        <f t="shared" si="0"/>
        <v>2000.223413762288</v>
      </c>
      <c r="O16" s="50">
        <f>'WEEKLY COMPETITIVE REPORT'!O16</f>
        <v>6</v>
      </c>
      <c r="P16" s="51">
        <f>'WEEKLY COMPETITIVE REPORT'!P16/Y4</f>
        <v>15436.997319034852</v>
      </c>
      <c r="Q16" s="51">
        <f>'WEEKLY COMPETITIVE REPORT'!Q16/Y4</f>
        <v>0</v>
      </c>
      <c r="R16" s="59">
        <f>'WEEKLY COMPETITIVE REPORT'!R16</f>
        <v>2219</v>
      </c>
      <c r="S16" s="59">
        <f>'WEEKLY COMPETITIVE REPORT'!S16</f>
        <v>0</v>
      </c>
      <c r="T16" s="52">
        <f>'WEEKLY COMPETITIVE REPORT'!T16</f>
        <v>0</v>
      </c>
      <c r="U16" s="51">
        <f>'WEEKLY COMPETITIVE REPORT'!U16/Y4</f>
        <v>0</v>
      </c>
      <c r="V16" s="51">
        <f t="shared" si="1"/>
        <v>2572.832886505809</v>
      </c>
      <c r="W16" s="76">
        <f t="shared" si="2"/>
        <v>15436.997319034852</v>
      </c>
      <c r="X16" s="59">
        <f>'WEEKLY COMPETITIVE REPORT'!X16</f>
        <v>0</v>
      </c>
      <c r="Y16" s="77">
        <f>'WEEKLY COMPETITIVE REPORT'!Y16</f>
        <v>2219</v>
      </c>
    </row>
    <row r="17" spans="1:25" ht="12.75">
      <c r="A17" s="75">
        <v>4</v>
      </c>
      <c r="B17" s="48">
        <f>'WEEKLY COMPETITIVE REPORT'!B17</f>
        <v>2</v>
      </c>
      <c r="C17" s="48" t="str">
        <f>'WEEKLY COMPETITIVE REPORT'!C17</f>
        <v>EQUALIZER</v>
      </c>
      <c r="D17" s="48" t="str">
        <f>'WEEKLY COMPETITIVE REPORT'!D17</f>
        <v>PRAVIČNIK</v>
      </c>
      <c r="E17" s="48" t="str">
        <f>'WEEKLY COMPETITIVE REPORT'!E17</f>
        <v>SONY</v>
      </c>
      <c r="F17" s="48" t="str">
        <f>'WEEKLY COMPETITIVE REPORT'!F17</f>
        <v>CF</v>
      </c>
      <c r="G17" s="50">
        <f>'WEEKLY COMPETITIVE REPORT'!G17</f>
        <v>3</v>
      </c>
      <c r="H17" s="50">
        <f>'WEEKLY COMPETITIVE REPORT'!H17</f>
        <v>9</v>
      </c>
      <c r="I17" s="51">
        <f>'WEEKLY COMPETITIVE REPORT'!I17/Y4</f>
        <v>7731.903485254692</v>
      </c>
      <c r="J17" s="51">
        <f>'WEEKLY COMPETITIVE REPORT'!J17/Y4</f>
        <v>12785.522788203754</v>
      </c>
      <c r="K17" s="59">
        <f>'WEEKLY COMPETITIVE REPORT'!K17</f>
        <v>989</v>
      </c>
      <c r="L17" s="59">
        <f>'WEEKLY COMPETITIVE REPORT'!L17</f>
        <v>1669</v>
      </c>
      <c r="M17" s="52" t="str">
        <f>'WEEKLY COMPETITIVE REPORT'!M17</f>
        <v> </v>
      </c>
      <c r="N17" s="51">
        <f t="shared" si="0"/>
        <v>859.1003872505213</v>
      </c>
      <c r="O17" s="50">
        <f>'WEEKLY COMPETITIVE REPORT'!O17</f>
        <v>9</v>
      </c>
      <c r="P17" s="51">
        <f>'WEEKLY COMPETITIVE REPORT'!P17/Y4</f>
        <v>10907.50670241287</v>
      </c>
      <c r="Q17" s="51">
        <f>'WEEKLY COMPETITIVE REPORT'!Q17/Y4</f>
        <v>18017.426273458444</v>
      </c>
      <c r="R17" s="59">
        <f>'WEEKLY COMPETITIVE REPORT'!R17</f>
        <v>1487</v>
      </c>
      <c r="S17" s="59">
        <f>'WEEKLY COMPETITIVE REPORT'!S17</f>
        <v>2484</v>
      </c>
      <c r="T17" s="52">
        <f>'WEEKLY COMPETITIVE REPORT'!T17</f>
        <v>-39.46134960196414</v>
      </c>
      <c r="U17" s="51">
        <f>'WEEKLY COMPETITIVE REPORT'!U17/Y4</f>
        <v>45683.64611260054</v>
      </c>
      <c r="V17" s="51">
        <f t="shared" si="1"/>
        <v>1211.9451891569854</v>
      </c>
      <c r="W17" s="76">
        <f t="shared" si="2"/>
        <v>56591.15281501341</v>
      </c>
      <c r="X17" s="59">
        <f>'WEEKLY COMPETITIVE REPORT'!X17</f>
        <v>6175</v>
      </c>
      <c r="Y17" s="77">
        <f>'WEEKLY COMPETITIVE REPORT'!Y17</f>
        <v>7662</v>
      </c>
    </row>
    <row r="18" spans="1:25" ht="13.5" customHeight="1">
      <c r="A18" s="75">
        <v>5</v>
      </c>
      <c r="B18" s="48" t="str">
        <f>'WEEKLY COMPETITIVE REPORT'!B18</f>
        <v>New</v>
      </c>
      <c r="C18" s="48" t="str">
        <f>'WEEKLY COMPETITIVE REPORT'!C18</f>
        <v>THE HUNDRED YEAR OLD MAN WHO CLIMBED OUT THE WINDOW AND DISAPEARED</v>
      </c>
      <c r="D18" s="48" t="str">
        <f>'WEEKLY COMPETITIVE REPORT'!D18</f>
        <v>STOLETNIK, KI JE ZLEZEL SKOZI OKNO IN IZGINIL</v>
      </c>
      <c r="E18" s="48" t="str">
        <f>'WEEKLY COMPETITIVE REPORT'!E18</f>
        <v>IND</v>
      </c>
      <c r="F18" s="48" t="str">
        <f>'WEEKLY COMPETITIVE REPORT'!F18</f>
        <v>Cinemania</v>
      </c>
      <c r="G18" s="50">
        <f>'WEEKLY COMPETITIVE REPORT'!G18</f>
        <v>1</v>
      </c>
      <c r="H18" s="50">
        <f>'WEEKLY COMPETITIVE REPORT'!H18</f>
        <v>10</v>
      </c>
      <c r="I18" s="51">
        <f>'WEEKLY COMPETITIVE REPORT'!I18/Y4</f>
        <v>5238.605898123325</v>
      </c>
      <c r="J18" s="51">
        <f>'WEEKLY COMPETITIVE REPORT'!J18/Y4</f>
        <v>0</v>
      </c>
      <c r="K18" s="59">
        <f>'WEEKLY COMPETITIVE REPORT'!K18</f>
        <v>703</v>
      </c>
      <c r="L18" s="59">
        <f>'WEEKLY COMPETITIVE REPORT'!L18</f>
        <v>0</v>
      </c>
      <c r="M18" s="52">
        <f>'WEEKLY COMPETITIVE REPORT'!M18</f>
        <v>0</v>
      </c>
      <c r="N18" s="51">
        <f t="shared" si="0"/>
        <v>523.8605898123325</v>
      </c>
      <c r="O18" s="50">
        <f>'WEEKLY COMPETITIVE REPORT'!O18</f>
        <v>10</v>
      </c>
      <c r="P18" s="51">
        <f>'WEEKLY COMPETITIVE REPORT'!P18/Y4</f>
        <v>8067.0241286863275</v>
      </c>
      <c r="Q18" s="51">
        <f>'WEEKLY COMPETITIVE REPORT'!Q18/Y4</f>
        <v>0</v>
      </c>
      <c r="R18" s="59">
        <f>'WEEKLY COMPETITIVE REPORT'!R18</f>
        <v>1185</v>
      </c>
      <c r="S18" s="59">
        <f>'WEEKLY COMPETITIVE REPORT'!S18</f>
        <v>0</v>
      </c>
      <c r="T18" s="52">
        <f>'WEEKLY COMPETITIVE REPORT'!T18</f>
        <v>0</v>
      </c>
      <c r="U18" s="51">
        <f>'WEEKLY COMPETITIVE REPORT'!U18/Y4</f>
        <v>0</v>
      </c>
      <c r="V18" s="51">
        <f t="shared" si="1"/>
        <v>806.7024128686328</v>
      </c>
      <c r="W18" s="76">
        <f t="shared" si="2"/>
        <v>8067.0241286863275</v>
      </c>
      <c r="X18" s="59">
        <f>'WEEKLY COMPETITIVE REPORT'!X18</f>
        <v>0</v>
      </c>
      <c r="Y18" s="77">
        <f>'WEEKLY COMPETITIVE REPORT'!Y18</f>
        <v>1185</v>
      </c>
    </row>
    <row r="19" spans="1:25" ht="12.75">
      <c r="A19" s="75">
        <v>6</v>
      </c>
      <c r="B19" s="48">
        <f>'WEEKLY COMPETITIVE REPORT'!B19</f>
        <v>4</v>
      </c>
      <c r="C19" s="48" t="str">
        <f>'WEEKLY COMPETITIVE REPORT'!C19</f>
        <v>LUCY</v>
      </c>
      <c r="D19" s="48" t="str">
        <f>'WEEKLY COMPETITIVE REPORT'!D19</f>
        <v>LUCY</v>
      </c>
      <c r="E19" s="48" t="str">
        <f>'WEEKLY COMPETITIVE REPORT'!E19</f>
        <v>UNI</v>
      </c>
      <c r="F19" s="48" t="str">
        <f>'WEEKLY COMPETITIVE REPORT'!F19</f>
        <v>Karantanija</v>
      </c>
      <c r="G19" s="50">
        <f>'WEEKLY COMPETITIVE REPORT'!G19</f>
        <v>8</v>
      </c>
      <c r="H19" s="50">
        <f>'WEEKLY COMPETITIVE REPORT'!H19</f>
        <v>10</v>
      </c>
      <c r="I19" s="51">
        <f>'WEEKLY COMPETITIVE REPORT'!I19/Y4</f>
        <v>5285.522788203753</v>
      </c>
      <c r="J19" s="51">
        <f>'WEEKLY COMPETITIVE REPORT'!J19/Y4</f>
        <v>8402.144772117963</v>
      </c>
      <c r="K19" s="59">
        <f>'WEEKLY COMPETITIVE REPORT'!K19</f>
        <v>701</v>
      </c>
      <c r="L19" s="59">
        <f>'WEEKLY COMPETITIVE REPORT'!L19</f>
        <v>1106</v>
      </c>
      <c r="M19" s="52">
        <f>'WEEKLY COMPETITIVE REPORT'!M19</f>
        <v>-37.093171665603066</v>
      </c>
      <c r="N19" s="51">
        <f t="shared" si="0"/>
        <v>528.5522788203754</v>
      </c>
      <c r="O19" s="50">
        <f>'WEEKLY COMPETITIVE REPORT'!O19</f>
        <v>10</v>
      </c>
      <c r="P19" s="51">
        <f>'WEEKLY COMPETITIVE REPORT'!P19/Y4</f>
        <v>7545.576407506703</v>
      </c>
      <c r="Q19" s="51">
        <f>'WEEKLY COMPETITIVE REPORT'!Q19/Y4</f>
        <v>11579.088471849866</v>
      </c>
      <c r="R19" s="59">
        <f>'WEEKLY COMPETITIVE REPORT'!R19</f>
        <v>1087</v>
      </c>
      <c r="S19" s="59">
        <f>'WEEKLY COMPETITIVE REPORT'!S19</f>
        <v>1622</v>
      </c>
      <c r="T19" s="52">
        <f>'WEEKLY COMPETITIVE REPORT'!T19</f>
        <v>-34.83445241954156</v>
      </c>
      <c r="U19" s="51">
        <f>'WEEKLY COMPETITIVE REPORT'!U19/Y4</f>
        <v>238269.43699731905</v>
      </c>
      <c r="V19" s="51">
        <f t="shared" si="1"/>
        <v>754.5576407506703</v>
      </c>
      <c r="W19" s="76">
        <f t="shared" si="2"/>
        <v>245815.01340482576</v>
      </c>
      <c r="X19" s="59">
        <f>'WEEKLY COMPETITIVE REPORT'!X19</f>
        <v>34473</v>
      </c>
      <c r="Y19" s="77">
        <f>'WEEKLY COMPETITIVE REPORT'!Y19</f>
        <v>35560</v>
      </c>
    </row>
    <row r="20" spans="1:25" ht="12.75">
      <c r="A20" s="47">
        <v>7</v>
      </c>
      <c r="B20" s="48">
        <f>'WEEKLY COMPETITIVE REPORT'!B20</f>
        <v>6</v>
      </c>
      <c r="C20" s="48" t="str">
        <f>'WEEKLY COMPETITIVE REPORT'!C20</f>
        <v>QU'EST-CE QU'ON A FAIT AU BON DIEU?</v>
      </c>
      <c r="D20" s="48" t="str">
        <f>'WEEKLY COMPETITIVE REPORT'!D20</f>
        <v>BOG, LE KAJ SMO ZAGREŠILI</v>
      </c>
      <c r="E20" s="48" t="str">
        <f>'WEEKLY COMPETITIVE REPORT'!E20</f>
        <v>IND</v>
      </c>
      <c r="F20" s="48" t="str">
        <f>'WEEKLY COMPETITIVE REPORT'!F20</f>
        <v>FIVIA</v>
      </c>
      <c r="G20" s="50">
        <f>'WEEKLY COMPETITIVE REPORT'!G20</f>
        <v>6</v>
      </c>
      <c r="H20" s="50">
        <f>'WEEKLY COMPETITIVE REPORT'!H20</f>
        <v>12</v>
      </c>
      <c r="I20" s="51">
        <f>'WEEKLY COMPETITIVE REPORT'!I20/Y4</f>
        <v>3739.946380697051</v>
      </c>
      <c r="J20" s="51">
        <f>'WEEKLY COMPETITIVE REPORT'!J20/Y4</f>
        <v>4718.498659517426</v>
      </c>
      <c r="K20" s="59">
        <f>'WEEKLY COMPETITIVE REPORT'!K20</f>
        <v>494</v>
      </c>
      <c r="L20" s="59">
        <f>'WEEKLY COMPETITIVE REPORT'!L20</f>
        <v>633</v>
      </c>
      <c r="M20" s="52">
        <f>'WEEKLY COMPETITIVE REPORT'!M20</f>
        <v>-20.73863636363636</v>
      </c>
      <c r="N20" s="51">
        <f t="shared" si="0"/>
        <v>311.66219839142093</v>
      </c>
      <c r="O20" s="50">
        <f>'WEEKLY COMPETITIVE REPORT'!O20</f>
        <v>12</v>
      </c>
      <c r="P20" s="51">
        <f>'WEEKLY COMPETITIVE REPORT'!P20/Y4</f>
        <v>5394.101876675603</v>
      </c>
      <c r="Q20" s="51">
        <f>'WEEKLY COMPETITIVE REPORT'!Q20/Y4</f>
        <v>6902.144772117963</v>
      </c>
      <c r="R20" s="59">
        <f>'WEEKLY COMPETITIVE REPORT'!R20</f>
        <v>767</v>
      </c>
      <c r="S20" s="59">
        <f>'WEEKLY COMPETITIVE REPORT'!S20</f>
        <v>994</v>
      </c>
      <c r="T20" s="52">
        <f>'WEEKLY COMPETITIVE REPORT'!T20</f>
        <v>-21.848902699553307</v>
      </c>
      <c r="U20" s="51">
        <f>'WEEKLY COMPETITIVE REPORT'!U20/Y4</f>
        <v>47967.828418230565</v>
      </c>
      <c r="V20" s="51">
        <f t="shared" si="1"/>
        <v>449.50848972296694</v>
      </c>
      <c r="W20" s="76">
        <f t="shared" si="2"/>
        <v>53361.93029490617</v>
      </c>
      <c r="X20" s="59">
        <f>'WEEKLY COMPETITIVE REPORT'!X20</f>
        <v>7064</v>
      </c>
      <c r="Y20" s="77">
        <f>'WEEKLY COMPETITIVE REPORT'!Y20</f>
        <v>7831</v>
      </c>
    </row>
    <row r="21" spans="1:25" ht="12.75">
      <c r="A21" s="75">
        <v>8</v>
      </c>
      <c r="B21" s="48">
        <f>'WEEKLY COMPETITIVE REPORT'!B21</f>
        <v>5</v>
      </c>
      <c r="C21" s="48" t="str">
        <f>'WEEKLY COMPETITIVE REPORT'!C21</f>
        <v>PELLE POLITIBIL GAR I VANNET</v>
      </c>
      <c r="D21" s="48" t="str">
        <f>'WEEKLY COMPETITIVE REPORT'!D21</f>
        <v>HRABRI AVTEK PLODI</v>
      </c>
      <c r="E21" s="48" t="str">
        <f>'WEEKLY COMPETITIVE REPORT'!E21</f>
        <v>IND</v>
      </c>
      <c r="F21" s="48" t="str">
        <f>'WEEKLY COMPETITIVE REPORT'!F21</f>
        <v>FIVIA</v>
      </c>
      <c r="G21" s="50">
        <f>'WEEKLY COMPETITIVE REPORT'!G21</f>
        <v>6</v>
      </c>
      <c r="H21" s="50">
        <f>'WEEKLY COMPETITIVE REPORT'!H21</f>
        <v>10</v>
      </c>
      <c r="I21" s="51">
        <f>'WEEKLY COMPETITIVE REPORT'!I21/Y4</f>
        <v>2490.6166219839142</v>
      </c>
      <c r="J21" s="51">
        <f>'WEEKLY COMPETITIVE REPORT'!J21/Y4</f>
        <v>4327.077747989276</v>
      </c>
      <c r="K21" s="59">
        <f>'WEEKLY COMPETITIVE REPORT'!K21</f>
        <v>403</v>
      </c>
      <c r="L21" s="59">
        <f>'WEEKLY COMPETITIVE REPORT'!L21</f>
        <v>674</v>
      </c>
      <c r="M21" s="52">
        <f>'WEEKLY COMPETITIVE REPORT'!M21</f>
        <v>-42.44114002478315</v>
      </c>
      <c r="N21" s="51">
        <f aca="true" t="shared" si="3" ref="N21:N33">I21/H21</f>
        <v>249.06166219839142</v>
      </c>
      <c r="O21" s="50">
        <f>'WEEKLY COMPETITIVE REPORT'!O21</f>
        <v>10</v>
      </c>
      <c r="P21" s="51">
        <f>'WEEKLY COMPETITIVE REPORT'!P21/Y4</f>
        <v>3509.3833780160858</v>
      </c>
      <c r="Q21" s="51">
        <f>'WEEKLY COMPETITIVE REPORT'!Q21/Y4</f>
        <v>8189.0080428954425</v>
      </c>
      <c r="R21" s="59">
        <f>'WEEKLY COMPETITIVE REPORT'!R21</f>
        <v>595</v>
      </c>
      <c r="S21" s="59">
        <f>'WEEKLY COMPETITIVE REPORT'!S21</f>
        <v>1458</v>
      </c>
      <c r="T21" s="52">
        <f>'WEEKLY COMPETITIVE REPORT'!T21</f>
        <v>-57.145195613029955</v>
      </c>
      <c r="U21" s="51">
        <f>'WEEKLY COMPETITIVE REPORT'!U21/Y4</f>
        <v>36682.30563002681</v>
      </c>
      <c r="V21" s="51">
        <f aca="true" t="shared" si="4" ref="V21:V33">P21/O21</f>
        <v>350.93833780160855</v>
      </c>
      <c r="W21" s="76">
        <f aca="true" t="shared" si="5" ref="W21:W33">P21+U21</f>
        <v>40191.68900804289</v>
      </c>
      <c r="X21" s="59">
        <f>'WEEKLY COMPETITIVE REPORT'!X21</f>
        <v>5862</v>
      </c>
      <c r="Y21" s="77">
        <f>'WEEKLY COMPETITIVE REPORT'!Y21</f>
        <v>6457</v>
      </c>
    </row>
    <row r="22" spans="1:25" ht="12.75">
      <c r="A22" s="75">
        <v>9</v>
      </c>
      <c r="B22" s="48" t="str">
        <f>'WEEKLY COMPETITIVE REPORT'!B22</f>
        <v>Rev</v>
      </c>
      <c r="C22" s="48" t="str">
        <f>'WEEKLY COMPETITIVE REPORT'!C22</f>
        <v>RESAN TILL FJADERKUNGENS RIKE</v>
      </c>
      <c r="D22" s="48" t="str">
        <f>'WEEKLY COMPETITIVE REPORT'!D22</f>
        <v>ISKANJE PERNATEGA KRALJA</v>
      </c>
      <c r="E22" s="48" t="str">
        <f>'WEEKLY COMPETITIVE REPORT'!E22</f>
        <v>IND</v>
      </c>
      <c r="F22" s="48" t="str">
        <f>'WEEKLY COMPETITIVE REPORT'!F22</f>
        <v>FIVIA</v>
      </c>
      <c r="G22" s="50">
        <f>'WEEKLY COMPETITIVE REPORT'!G22</f>
        <v>4</v>
      </c>
      <c r="H22" s="50">
        <f>'WEEKLY COMPETITIVE REPORT'!H22</f>
        <v>4</v>
      </c>
      <c r="I22" s="51">
        <f>'WEEKLY COMPETITIVE REPORT'!I22/Y4</f>
        <v>1928.9544235924934</v>
      </c>
      <c r="J22" s="51">
        <f>'WEEKLY COMPETITIVE REPORT'!J22/Y4</f>
        <v>0</v>
      </c>
      <c r="K22" s="59">
        <f>'WEEKLY COMPETITIVE REPORT'!K22</f>
        <v>302</v>
      </c>
      <c r="L22" s="59">
        <f>'WEEKLY COMPETITIVE REPORT'!L22</f>
        <v>0</v>
      </c>
      <c r="M22" s="52">
        <f>'WEEKLY COMPETITIVE REPORT'!M22</f>
        <v>0</v>
      </c>
      <c r="N22" s="51">
        <f t="shared" si="3"/>
        <v>482.23860589812335</v>
      </c>
      <c r="O22" s="50">
        <f>'WEEKLY COMPETITIVE REPORT'!O22</f>
        <v>4</v>
      </c>
      <c r="P22" s="51">
        <f>'WEEKLY COMPETITIVE REPORT'!P22/Y4</f>
        <v>3198.3914209115283</v>
      </c>
      <c r="Q22" s="51">
        <f>'WEEKLY COMPETITIVE REPORT'!Q22/Y4</f>
        <v>0</v>
      </c>
      <c r="R22" s="59">
        <f>'WEEKLY COMPETITIVE REPORT'!R22</f>
        <v>548</v>
      </c>
      <c r="S22" s="59">
        <f>'WEEKLY COMPETITIVE REPORT'!S22</f>
        <v>0</v>
      </c>
      <c r="T22" s="52">
        <f>'WEEKLY COMPETITIVE REPORT'!T22</f>
        <v>0</v>
      </c>
      <c r="U22" s="51">
        <f>'WEEKLY COMPETITIVE REPORT'!U22/Y4</f>
        <v>2197.0509383378017</v>
      </c>
      <c r="V22" s="51">
        <f t="shared" si="4"/>
        <v>799.5978552278821</v>
      </c>
      <c r="W22" s="76">
        <f t="shared" si="5"/>
        <v>5395.4423592493295</v>
      </c>
      <c r="X22" s="59">
        <f>'WEEKLY COMPETITIVE REPORT'!X22</f>
        <v>500</v>
      </c>
      <c r="Y22" s="77">
        <f>'WEEKLY COMPETITIVE REPORT'!Y22</f>
        <v>1048</v>
      </c>
    </row>
    <row r="23" spans="1:25" ht="12.75">
      <c r="A23" s="75">
        <v>10</v>
      </c>
      <c r="B23" s="48">
        <f>'WEEKLY COMPETITIVE REPORT'!B23</f>
        <v>8</v>
      </c>
      <c r="C23" s="48" t="str">
        <f>'WEEKLY COMPETITIVE REPORT'!C23</f>
        <v>SEX TAPE</v>
      </c>
      <c r="D23" s="48" t="str">
        <f>'WEEKLY COMPETITIVE REPORT'!D23</f>
        <v>VROČI POSNETKI</v>
      </c>
      <c r="E23" s="48" t="str">
        <f>'WEEKLY COMPETITIVE REPORT'!E23</f>
        <v>SONY</v>
      </c>
      <c r="F23" s="48" t="str">
        <f>'WEEKLY COMPETITIVE REPORT'!F23</f>
        <v>CF</v>
      </c>
      <c r="G23" s="50">
        <f>'WEEKLY COMPETITIVE REPORT'!G23</f>
        <v>10</v>
      </c>
      <c r="H23" s="50">
        <f>'WEEKLY COMPETITIVE REPORT'!H23</f>
        <v>11</v>
      </c>
      <c r="I23" s="51">
        <f>'WEEKLY COMPETITIVE REPORT'!I23/Y4</f>
        <v>2057.6407506702412</v>
      </c>
      <c r="J23" s="51">
        <f>'WEEKLY COMPETITIVE REPORT'!J23/Y4</f>
        <v>3542.8954423592495</v>
      </c>
      <c r="K23" s="59">
        <f>'WEEKLY COMPETITIVE REPORT'!K23</f>
        <v>283</v>
      </c>
      <c r="L23" s="59">
        <f>'WEEKLY COMPETITIVE REPORT'!L23</f>
        <v>482</v>
      </c>
      <c r="M23" s="52">
        <f>'WEEKLY COMPETITIVE REPORT'!M23</f>
        <v>-41.9220582671207</v>
      </c>
      <c r="N23" s="51">
        <f t="shared" si="3"/>
        <v>187.05825006093102</v>
      </c>
      <c r="O23" s="50">
        <f>'WEEKLY COMPETITIVE REPORT'!O23</f>
        <v>11</v>
      </c>
      <c r="P23" s="51">
        <f>'WEEKLY COMPETITIVE REPORT'!P23/Y4</f>
        <v>2942.3592493297588</v>
      </c>
      <c r="Q23" s="51">
        <f>'WEEKLY COMPETITIVE REPORT'!Q23/Y4</f>
        <v>4557.640750670242</v>
      </c>
      <c r="R23" s="59">
        <f>'WEEKLY COMPETITIVE REPORT'!R23</f>
        <v>434</v>
      </c>
      <c r="S23" s="59">
        <f>'WEEKLY COMPETITIVE REPORT'!S23</f>
        <v>642</v>
      </c>
      <c r="T23" s="52">
        <f>'WEEKLY COMPETITIVE REPORT'!T23</f>
        <v>-35.44117647058823</v>
      </c>
      <c r="U23" s="51">
        <f>'WEEKLY COMPETITIVE REPORT'!U23/Y4</f>
        <v>187528.15013404825</v>
      </c>
      <c r="V23" s="51">
        <f t="shared" si="4"/>
        <v>267.48720448452355</v>
      </c>
      <c r="W23" s="76">
        <f t="shared" si="5"/>
        <v>190470.509383378</v>
      </c>
      <c r="X23" s="59">
        <f>'WEEKLY COMPETITIVE REPORT'!X23</f>
        <v>26929</v>
      </c>
      <c r="Y23" s="77">
        <f>'WEEKLY COMPETITIVE REPORT'!Y23</f>
        <v>27363</v>
      </c>
    </row>
    <row r="24" spans="1:25" ht="12.75">
      <c r="A24" s="75">
        <v>11</v>
      </c>
      <c r="B24" s="48">
        <f>'WEEKLY COMPETITIVE REPORT'!B24</f>
        <v>10</v>
      </c>
      <c r="C24" s="48" t="str">
        <f>'WEEKLY COMPETITIVE REPORT'!C24</f>
        <v>MY SUMMERS IN PROVANCE</v>
      </c>
      <c r="D24" s="48" t="str">
        <f>'WEEKLY COMPETITIVE REPORT'!D24</f>
        <v>MOJE POLETJE V PROVANSI</v>
      </c>
      <c r="E24" s="48" t="str">
        <f>'WEEKLY COMPETITIVE REPORT'!E24</f>
        <v>IND</v>
      </c>
      <c r="F24" s="48" t="str">
        <f>'WEEKLY COMPETITIVE REPORT'!F24</f>
        <v>Karantanija</v>
      </c>
      <c r="G24" s="50">
        <f>'WEEKLY COMPETITIVE REPORT'!G24</f>
        <v>3</v>
      </c>
      <c r="H24" s="50">
        <f>'WEEKLY COMPETITIVE REPORT'!H24</f>
        <v>9</v>
      </c>
      <c r="I24" s="51">
        <f>'WEEKLY COMPETITIVE REPORT'!I24/Y4</f>
        <v>1742.6273458445041</v>
      </c>
      <c r="J24" s="51">
        <f>'WEEKLY COMPETITIVE REPORT'!J24/Y4</f>
        <v>2408.847184986595</v>
      </c>
      <c r="K24" s="59">
        <f>'WEEKLY COMPETITIVE REPORT'!K24</f>
        <v>241</v>
      </c>
      <c r="L24" s="59">
        <f>'WEEKLY COMPETITIVE REPORT'!L24</f>
        <v>322</v>
      </c>
      <c r="M24" s="52">
        <f>'WEEKLY COMPETITIVE REPORT'!M24</f>
        <v>-27.657206455203124</v>
      </c>
      <c r="N24" s="51">
        <f t="shared" si="3"/>
        <v>193.62526064938936</v>
      </c>
      <c r="O24" s="50">
        <f>'WEEKLY COMPETITIVE REPORT'!O24</f>
        <v>9</v>
      </c>
      <c r="P24" s="51">
        <f>'WEEKLY COMPETITIVE REPORT'!P24/Y4</f>
        <v>2780.160857908847</v>
      </c>
      <c r="Q24" s="51">
        <f>'WEEKLY COMPETITIVE REPORT'!Q24/Y4</f>
        <v>3604.55764075067</v>
      </c>
      <c r="R24" s="59">
        <f>'WEEKLY COMPETITIVE REPORT'!R24</f>
        <v>412</v>
      </c>
      <c r="S24" s="59">
        <f>'WEEKLY COMPETITIVE REPORT'!S24</f>
        <v>525</v>
      </c>
      <c r="T24" s="52">
        <f>'WEEKLY COMPETITIVE REPORT'!T24</f>
        <v>-22.870955745630354</v>
      </c>
      <c r="U24" s="51">
        <f>'WEEKLY COMPETITIVE REPORT'!U24/Y4</f>
        <v>8847.184986595174</v>
      </c>
      <c r="V24" s="51">
        <f t="shared" si="4"/>
        <v>308.9067619898719</v>
      </c>
      <c r="W24" s="76">
        <f t="shared" si="5"/>
        <v>11627.34584450402</v>
      </c>
      <c r="X24" s="59">
        <f>'WEEKLY COMPETITIVE REPORT'!X24</f>
        <v>1290</v>
      </c>
      <c r="Y24" s="77">
        <f>'WEEKLY COMPETITIVE REPORT'!Y24</f>
        <v>1702</v>
      </c>
    </row>
    <row r="25" spans="1:25" ht="12.75">
      <c r="A25" s="75">
        <v>12</v>
      </c>
      <c r="B25" s="48">
        <f>'WEEKLY COMPETITIVE REPORT'!B25</f>
        <v>16</v>
      </c>
      <c r="C25" s="48" t="str">
        <f>'WEEKLY COMPETITIVE REPORT'!C25</f>
        <v>22 JUMP STREET</v>
      </c>
      <c r="D25" s="48" t="str">
        <f>'WEEKLY COMPETITIVE REPORT'!D25</f>
        <v>22 JUMP STREET: MLADENIČA NA FAKSU</v>
      </c>
      <c r="E25" s="48" t="str">
        <f>'WEEKLY COMPETITIVE REPORT'!E25</f>
        <v>SONY</v>
      </c>
      <c r="F25" s="48" t="str">
        <f>'WEEKLY COMPETITIVE REPORT'!F25</f>
        <v>CF</v>
      </c>
      <c r="G25" s="50">
        <f>'WEEKLY COMPETITIVE REPORT'!G25</f>
        <v>12</v>
      </c>
      <c r="H25" s="50">
        <f>'WEEKLY COMPETITIVE REPORT'!H25</f>
        <v>10</v>
      </c>
      <c r="I25" s="51">
        <f>'WEEKLY COMPETITIVE REPORT'!I25/Y4</f>
        <v>1762.734584450402</v>
      </c>
      <c r="J25" s="51">
        <f>'WEEKLY COMPETITIVE REPORT'!J25/Y4</f>
        <v>1841.823056300268</v>
      </c>
      <c r="K25" s="59">
        <f>'WEEKLY COMPETITIVE REPORT'!K25</f>
        <v>256</v>
      </c>
      <c r="L25" s="59">
        <f>'WEEKLY COMPETITIVE REPORT'!L25</f>
        <v>256</v>
      </c>
      <c r="M25" s="52">
        <f>'WEEKLY COMPETITIVE REPORT'!M25</f>
        <v>-4.29403202328966</v>
      </c>
      <c r="N25" s="51">
        <f t="shared" si="3"/>
        <v>176.2734584450402</v>
      </c>
      <c r="O25" s="50">
        <f>'WEEKLY COMPETITIVE REPORT'!O25</f>
        <v>10</v>
      </c>
      <c r="P25" s="51">
        <f>'WEEKLY COMPETITIVE REPORT'!P25/Y4</f>
        <v>2235.9249329758713</v>
      </c>
      <c r="Q25" s="51">
        <f>'WEEKLY COMPETITIVE REPORT'!Q25/Y4</f>
        <v>2250.670241286863</v>
      </c>
      <c r="R25" s="59">
        <f>'WEEKLY COMPETITIVE REPORT'!R25</f>
        <v>340</v>
      </c>
      <c r="S25" s="59">
        <f>'WEEKLY COMPETITIVE REPORT'!S25</f>
        <v>336</v>
      </c>
      <c r="T25" s="52">
        <f>'WEEKLY COMPETITIVE REPORT'!T25</f>
        <v>-0.655151876116733</v>
      </c>
      <c r="U25" s="51">
        <f>'WEEKLY COMPETITIVE REPORT'!U25/Y4</f>
        <v>235304.28954423591</v>
      </c>
      <c r="V25" s="51">
        <f t="shared" si="4"/>
        <v>223.59249329758714</v>
      </c>
      <c r="W25" s="76">
        <f t="shared" si="5"/>
        <v>237540.2144772118</v>
      </c>
      <c r="X25" s="59">
        <f>'WEEKLY COMPETITIVE REPORT'!X25</f>
        <v>35097</v>
      </c>
      <c r="Y25" s="77">
        <f>'WEEKLY COMPETITIVE REPORT'!Y25</f>
        <v>35437</v>
      </c>
    </row>
    <row r="26" spans="1:25" ht="12.75" customHeight="1">
      <c r="A26" s="75">
        <v>13</v>
      </c>
      <c r="B26" s="48">
        <f>'WEEKLY COMPETITIVE REPORT'!B26</f>
        <v>12</v>
      </c>
      <c r="C26" s="48" t="str">
        <f>'WEEKLY COMPETITIVE REPORT'!C26</f>
        <v>PLANES 2: FIRE &amp; RESCUE</v>
      </c>
      <c r="D26" s="48" t="str">
        <f>'WEEKLY COMPETITIVE REPORT'!D26</f>
        <v>AVIONI 2: V AKCIJI</v>
      </c>
      <c r="E26" s="48" t="str">
        <f>'WEEKLY COMPETITIVE REPORT'!E26</f>
        <v>BVI</v>
      </c>
      <c r="F26" s="48" t="str">
        <f>'WEEKLY COMPETITIVE REPORT'!F26</f>
        <v>CENEX</v>
      </c>
      <c r="G26" s="50">
        <f>'WEEKLY COMPETITIVE REPORT'!G26</f>
        <v>13</v>
      </c>
      <c r="H26" s="50">
        <f>'WEEKLY COMPETITIVE REPORT'!H26</f>
        <v>22</v>
      </c>
      <c r="I26" s="51">
        <f>'WEEKLY COMPETITIVE REPORT'!I26/Y4</f>
        <v>1675.603217158177</v>
      </c>
      <c r="J26" s="51">
        <f>'WEEKLY COMPETITIVE REPORT'!J26/Y4</f>
        <v>2599.195710455764</v>
      </c>
      <c r="K26" s="59">
        <f>'WEEKLY COMPETITIVE REPORT'!K26</f>
        <v>259</v>
      </c>
      <c r="L26" s="59">
        <f>'WEEKLY COMPETITIVE REPORT'!L26</f>
        <v>372</v>
      </c>
      <c r="M26" s="52">
        <f>'WEEKLY COMPETITIVE REPORT'!M26</f>
        <v>-35.533780299123265</v>
      </c>
      <c r="N26" s="51">
        <f t="shared" si="3"/>
        <v>76.16378259809895</v>
      </c>
      <c r="O26" s="50">
        <f>'WEEKLY COMPETITIVE REPORT'!O26</f>
        <v>22</v>
      </c>
      <c r="P26" s="51">
        <f>'WEEKLY COMPETITIVE REPORT'!P26/Y4</f>
        <v>2171.5817694369975</v>
      </c>
      <c r="Q26" s="51">
        <f>'WEEKLY COMPETITIVE REPORT'!Q26/Y4</f>
        <v>3008.042895442359</v>
      </c>
      <c r="R26" s="59">
        <f>'WEEKLY COMPETITIVE REPORT'!R26</f>
        <v>347</v>
      </c>
      <c r="S26" s="59">
        <f>'WEEKLY COMPETITIVE REPORT'!S26</f>
        <v>442</v>
      </c>
      <c r="T26" s="52">
        <f>'WEEKLY COMPETITIVE REPORT'!T26</f>
        <v>-27.807486631016047</v>
      </c>
      <c r="U26" s="51">
        <f>'WEEKLY COMPETITIVE REPORT'!U26/Y4</f>
        <v>159081.76943699733</v>
      </c>
      <c r="V26" s="51">
        <f t="shared" si="4"/>
        <v>98.70826224713625</v>
      </c>
      <c r="W26" s="76">
        <f t="shared" si="5"/>
        <v>161253.35120643434</v>
      </c>
      <c r="X26" s="59">
        <f>'WEEKLY COMPETITIVE REPORT'!X26</f>
        <v>24055</v>
      </c>
      <c r="Y26" s="77">
        <f>'WEEKLY COMPETITIVE REPORT'!Y26</f>
        <v>24402</v>
      </c>
    </row>
    <row r="27" spans="1:25" ht="12.75" customHeight="1">
      <c r="A27" s="75">
        <v>14</v>
      </c>
      <c r="B27" s="48">
        <f>'WEEKLY COMPETITIVE REPORT'!B27</f>
        <v>14</v>
      </c>
      <c r="C27" s="48" t="str">
        <f>'WEEKLY COMPETITIVE REPORT'!C27</f>
        <v>POT V RAJ</v>
      </c>
      <c r="D27" s="48" t="str">
        <f>'WEEKLY COMPETITIVE REPORT'!D27</f>
        <v>POT V RAJ</v>
      </c>
      <c r="E27" s="48" t="str">
        <f>'WEEKLY COMPETITIVE REPORT'!E27</f>
        <v>DOM</v>
      </c>
      <c r="F27" s="48" t="str">
        <f>'WEEKLY COMPETITIVE REPORT'!F27</f>
        <v>FIVIA</v>
      </c>
      <c r="G27" s="50">
        <f>'WEEKLY COMPETITIVE REPORT'!G27</f>
        <v>4</v>
      </c>
      <c r="H27" s="50">
        <f>'WEEKLY COMPETITIVE REPORT'!H27</f>
        <v>10</v>
      </c>
      <c r="I27" s="51">
        <f>'WEEKLY COMPETITIVE REPORT'!I27/Y4</f>
        <v>1576.4075067024128</v>
      </c>
      <c r="J27" s="51">
        <f>'WEEKLY COMPETITIVE REPORT'!J27/Y17</f>
        <v>0.1601409553641347</v>
      </c>
      <c r="K27" s="59">
        <f>'WEEKLY COMPETITIVE REPORT'!K27</f>
        <v>242</v>
      </c>
      <c r="L27" s="59">
        <f>'WEEKLY COMPETITIVE REPORT'!L27</f>
        <v>222</v>
      </c>
      <c r="M27" s="52">
        <f>'WEEKLY COMPETITIVE REPORT'!M27</f>
        <v>-4.156479217603916</v>
      </c>
      <c r="N27" s="51">
        <f t="shared" si="3"/>
        <v>157.6407506702413</v>
      </c>
      <c r="O27" s="50">
        <f>'WEEKLY COMPETITIVE REPORT'!O27</f>
        <v>10</v>
      </c>
      <c r="P27" s="51">
        <f>'WEEKLY COMPETITIVE REPORT'!P27/Y4</f>
        <v>2168.9008042895443</v>
      </c>
      <c r="Q27" s="51">
        <f>'WEEKLY COMPETITIVE REPORT'!Q27/Y17</f>
        <v>0.2430174889062908</v>
      </c>
      <c r="R27" s="59">
        <f>'WEEKLY COMPETITIVE REPORT'!R27</f>
        <v>333</v>
      </c>
      <c r="S27" s="59">
        <f>'WEEKLY COMPETITIVE REPORT'!S27</f>
        <v>409</v>
      </c>
      <c r="T27" s="52">
        <f>'WEEKLY COMPETITIVE REPORT'!T27</f>
        <v>-13.104189044038677</v>
      </c>
      <c r="U27" s="51">
        <f>'WEEKLY COMPETITIVE REPORT'!U27/Y17</f>
        <v>1.8029235186635344</v>
      </c>
      <c r="V27" s="51">
        <f t="shared" si="4"/>
        <v>216.89008042895443</v>
      </c>
      <c r="W27" s="76">
        <f t="shared" si="5"/>
        <v>2170.703727808208</v>
      </c>
      <c r="X27" s="59">
        <f>'WEEKLY COMPETITIVE REPORT'!X27</f>
        <v>3525</v>
      </c>
      <c r="Y27" s="77">
        <f>'WEEKLY COMPETITIVE REPORT'!Y27</f>
        <v>3858</v>
      </c>
    </row>
    <row r="28" spans="1:25" ht="12.75">
      <c r="A28" s="75">
        <v>15</v>
      </c>
      <c r="B28" s="48">
        <f>'WEEKLY COMPETITIVE REPORT'!B28</f>
        <v>7</v>
      </c>
      <c r="C28" s="48" t="str">
        <f>'WEEKLY COMPETITIVE REPORT'!C28</f>
        <v>THE GIVER</v>
      </c>
      <c r="D28" s="48" t="str">
        <f>'WEEKLY COMPETITIVE REPORT'!D28</f>
        <v>VARUH SPOMINOV</v>
      </c>
      <c r="E28" s="48" t="str">
        <f>'WEEKLY COMPETITIVE REPORT'!E28</f>
        <v>IND</v>
      </c>
      <c r="F28" s="48" t="str">
        <f>'WEEKLY COMPETITIVE REPORT'!F28</f>
        <v>Cinemania</v>
      </c>
      <c r="G28" s="50">
        <f>'WEEKLY COMPETITIVE REPORT'!G28</f>
        <v>2</v>
      </c>
      <c r="H28" s="50">
        <f>'WEEKLY COMPETITIVE REPORT'!H28</f>
        <v>9</v>
      </c>
      <c r="I28" s="51">
        <f>'WEEKLY COMPETITIVE REPORT'!I28/Y4</f>
        <v>1418.230563002681</v>
      </c>
      <c r="J28" s="51">
        <f>'WEEKLY COMPETITIVE REPORT'!J28/Y17</f>
        <v>0.3262855651265988</v>
      </c>
      <c r="K28" s="59">
        <f>'WEEKLY COMPETITIVE REPORT'!K28</f>
        <v>190</v>
      </c>
      <c r="L28" s="59">
        <f>'WEEKLY COMPETITIVE REPORT'!L28</f>
        <v>457</v>
      </c>
      <c r="M28" s="52">
        <f>'WEEKLY COMPETITIVE REPORT'!M28</f>
        <v>-57.68</v>
      </c>
      <c r="N28" s="51">
        <f t="shared" si="3"/>
        <v>157.58117366696456</v>
      </c>
      <c r="O28" s="50">
        <f>'WEEKLY COMPETITIVE REPORT'!O28</f>
        <v>9</v>
      </c>
      <c r="P28" s="51">
        <f>'WEEKLY COMPETITIVE REPORT'!P28/Y4</f>
        <v>2008.0428954423592</v>
      </c>
      <c r="Q28" s="51">
        <f>'WEEKLY COMPETITIVE REPORT'!Q28/Y17</f>
        <v>0.4507961367789089</v>
      </c>
      <c r="R28" s="59">
        <f>'WEEKLY COMPETITIVE REPORT'!R28</f>
        <v>286</v>
      </c>
      <c r="S28" s="59">
        <f>'WEEKLY COMPETITIVE REPORT'!S28</f>
        <v>668</v>
      </c>
      <c r="T28" s="52">
        <f>'WEEKLY COMPETITIVE REPORT'!T28</f>
        <v>-56.62999420961204</v>
      </c>
      <c r="U28" s="51">
        <f>'WEEKLY COMPETITIVE REPORT'!U28/Y17</f>
        <v>0.4507961367789089</v>
      </c>
      <c r="V28" s="51">
        <f t="shared" si="4"/>
        <v>223.11587727137325</v>
      </c>
      <c r="W28" s="76">
        <f t="shared" si="5"/>
        <v>2008.4936915791382</v>
      </c>
      <c r="X28" s="59">
        <f>'WEEKLY COMPETITIVE REPORT'!W29</f>
        <v>28862</v>
      </c>
      <c r="Y28" s="77">
        <f>'WEEKLY COMPETITIVE REPORT'!X29</f>
        <v>5436</v>
      </c>
    </row>
    <row r="29" spans="1:25" ht="12.75">
      <c r="A29" s="75">
        <v>16</v>
      </c>
      <c r="B29" s="48">
        <f>'WEEKLY COMPETITIVE REPORT'!B29</f>
        <v>15</v>
      </c>
      <c r="C29" s="48" t="str">
        <f>'WEEKLY COMPETITIVE REPORT'!C29</f>
        <v>BOYHOOD</v>
      </c>
      <c r="D29" s="48" t="str">
        <f>'WEEKLY COMPETITIVE REPORT'!D29</f>
        <v>FANTOVSKA LETA</v>
      </c>
      <c r="E29" s="48" t="str">
        <f>'WEEKLY COMPETITIVE REPORT'!E29</f>
        <v>UNI</v>
      </c>
      <c r="F29" s="48" t="str">
        <f>'WEEKLY COMPETITIVE REPORT'!F29</f>
        <v>Karantanija</v>
      </c>
      <c r="G29" s="50">
        <f>'WEEKLY COMPETITIVE REPORT'!G29</f>
        <v>5</v>
      </c>
      <c r="H29" s="50">
        <f>'WEEKLY COMPETITIVE REPORT'!H29</f>
        <v>10</v>
      </c>
      <c r="I29" s="51">
        <f>'WEEKLY COMPETITIVE REPORT'!I29/Y4</f>
        <v>1218.4986595174262</v>
      </c>
      <c r="J29" s="51">
        <f>'WEEKLY COMPETITIVE REPORT'!J29/Y17</f>
        <v>0.15518141477421038</v>
      </c>
      <c r="K29" s="59">
        <f>'WEEKLY COMPETITIVE REPORT'!K29</f>
        <v>150</v>
      </c>
      <c r="L29" s="59">
        <f>'WEEKLY COMPETITIVE REPORT'!L29</f>
        <v>190</v>
      </c>
      <c r="M29" s="52">
        <f>'WEEKLY COMPETITIVE REPORT'!M29</f>
        <v>-23.549201009251476</v>
      </c>
      <c r="N29" s="51">
        <f t="shared" si="3"/>
        <v>121.84986595174261</v>
      </c>
      <c r="O29" s="50">
        <f>'WEEKLY COMPETITIVE REPORT'!O29</f>
        <v>10</v>
      </c>
      <c r="P29" s="51">
        <f>'WEEKLY COMPETITIVE REPORT'!P29/Y4</f>
        <v>1945.0402144772117</v>
      </c>
      <c r="Q29" s="51">
        <f>'WEEKLY COMPETITIVE REPORT'!Q29/Y17</f>
        <v>0.22592012529365701</v>
      </c>
      <c r="R29" s="59">
        <f>'WEEKLY COMPETITIVE REPORT'!R29</f>
        <v>249</v>
      </c>
      <c r="S29" s="59">
        <f>'WEEKLY COMPETITIVE REPORT'!S29</f>
        <v>289</v>
      </c>
      <c r="T29" s="52">
        <f>'WEEKLY COMPETITIVE REPORT'!T29</f>
        <v>-16.175621028307347</v>
      </c>
      <c r="U29" s="51" t="e">
        <f>'WEEKLY COMPETITIVE REPORT'!#REF!/Y4</f>
        <v>#REF!</v>
      </c>
      <c r="V29" s="51">
        <f t="shared" si="4"/>
        <v>194.5040214477212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5685</v>
      </c>
    </row>
    <row r="30" spans="1:25" ht="12.75">
      <c r="A30" s="47">
        <v>17</v>
      </c>
      <c r="B30" s="48">
        <f>'WEEKLY COMPETITIVE REPORT'!B30</f>
        <v>9</v>
      </c>
      <c r="C30" s="48" t="str">
        <f>'WEEKLY COMPETITIVE REPORT'!C30</f>
        <v>MAGIC IN THE MOONLIGHT</v>
      </c>
      <c r="D30" s="48" t="str">
        <f>'WEEKLY COMPETITIVE REPORT'!D30</f>
        <v>ČAROVNIJA V MESEČINI</v>
      </c>
      <c r="E30" s="48" t="str">
        <f>'WEEKLY COMPETITIVE REPORT'!E30</f>
        <v>IND</v>
      </c>
      <c r="F30" s="48" t="str">
        <f>'WEEKLY COMPETITIVE REPORT'!F30</f>
        <v>Cinemania</v>
      </c>
      <c r="G30" s="50">
        <f>'WEEKLY COMPETITIVE REPORT'!G30</f>
        <v>4</v>
      </c>
      <c r="H30" s="50">
        <f>'WEEKLY COMPETITIVE REPORT'!H30</f>
        <v>10</v>
      </c>
      <c r="I30" s="51">
        <f>'WEEKLY COMPETITIVE REPORT'!I30/Y4</f>
        <v>1113.941018766756</v>
      </c>
      <c r="J30" s="51">
        <f>'WEEKLY COMPETITIVE REPORT'!J30/Y17</f>
        <v>0.28687026885930567</v>
      </c>
      <c r="K30" s="59">
        <f>'WEEKLY COMPETITIVE REPORT'!K30</f>
        <v>141</v>
      </c>
      <c r="L30" s="59">
        <f>'WEEKLY COMPETITIVE REPORT'!L30</f>
        <v>418</v>
      </c>
      <c r="M30" s="52">
        <f>'WEEKLY COMPETITIVE REPORT'!M30</f>
        <v>-62.19290263876251</v>
      </c>
      <c r="N30" s="51">
        <f t="shared" si="3"/>
        <v>111.3941018766756</v>
      </c>
      <c r="O30" s="50">
        <f>'WEEKLY COMPETITIVE REPORT'!O30</f>
        <v>10</v>
      </c>
      <c r="P30" s="51">
        <f>'WEEKLY COMPETITIVE REPORT'!P30/Y4</f>
        <v>1778.8203753351206</v>
      </c>
      <c r="Q30" s="51">
        <f>'WEEKLY COMPETITIVE REPORT'!Q30/Y17</f>
        <v>0.40994518402505875</v>
      </c>
      <c r="R30" s="59">
        <f>'WEEKLY COMPETITIVE REPORT'!R30</f>
        <v>240</v>
      </c>
      <c r="S30" s="59">
        <f>'WEEKLY COMPETITIVE REPORT'!S30</f>
        <v>609</v>
      </c>
      <c r="T30" s="52">
        <f>'WEEKLY COMPETITIVE REPORT'!T30</f>
        <v>-57.75230818210761</v>
      </c>
      <c r="U30" s="51">
        <f>'WEEKLY COMPETITIVE REPORT'!U30/Y4</f>
        <v>24462.466487935657</v>
      </c>
      <c r="V30" s="51">
        <f t="shared" si="4"/>
        <v>177.88203753351206</v>
      </c>
      <c r="W30" s="76">
        <f t="shared" si="5"/>
        <v>26241.286863270776</v>
      </c>
      <c r="X30" s="59">
        <f>'WEEKLY COMPETITIVE REPORT'!X30</f>
        <v>3522</v>
      </c>
      <c r="Y30" s="77">
        <f>'WEEKLY COMPETITIVE REPORT'!Y30</f>
        <v>3762</v>
      </c>
    </row>
    <row r="31" spans="1:25" ht="12.75">
      <c r="A31" s="75">
        <v>18</v>
      </c>
      <c r="B31" s="48">
        <f>'WEEKLY COMPETITIVE REPORT'!B31</f>
        <v>11</v>
      </c>
      <c r="C31" s="48" t="str">
        <f>'WEEKLY COMPETITIVE REPORT'!C31</f>
        <v>STEP UP ALL IN</v>
      </c>
      <c r="D31" s="48" t="str">
        <f>'WEEKLY COMPETITIVE REPORT'!D31</f>
        <v>ODPLEŠI SVOJE SANJE: ZDRUŽENE MOČI</v>
      </c>
      <c r="E31" s="48" t="str">
        <f>'WEEKLY COMPETITIVE REPORT'!E31</f>
        <v>IND</v>
      </c>
      <c r="F31" s="48" t="str">
        <f>'WEEKLY COMPETITIVE REPORT'!F31</f>
        <v>Blitz</v>
      </c>
      <c r="G31" s="50">
        <f>'WEEKLY COMPETITIVE REPORT'!G31</f>
        <v>6</v>
      </c>
      <c r="H31" s="50">
        <f>'WEEKLY COMPETITIVE REPORT'!H31</f>
        <v>9</v>
      </c>
      <c r="I31" s="51">
        <f>'WEEKLY COMPETITIVE REPORT'!I31/Y4</f>
        <v>1083.1099195710456</v>
      </c>
      <c r="J31" s="51">
        <f>'WEEKLY COMPETITIVE REPORT'!J31/Y17</f>
        <v>0.18454711563560428</v>
      </c>
      <c r="K31" s="59">
        <f>'WEEKLY COMPETITIVE REPORT'!K31</f>
        <v>147</v>
      </c>
      <c r="L31" s="59">
        <f>'WEEKLY COMPETITIVE REPORT'!L31</f>
        <v>264</v>
      </c>
      <c r="M31" s="52">
        <f>'WEEKLY COMPETITIVE REPORT'!M31</f>
        <v>-42.85714285714286</v>
      </c>
      <c r="N31" s="51">
        <f t="shared" si="3"/>
        <v>120.34554661900506</v>
      </c>
      <c r="O31" s="50">
        <f>'WEEKLY COMPETITIVE REPORT'!O31</f>
        <v>9</v>
      </c>
      <c r="P31" s="51">
        <f>'WEEKLY COMPETITIVE REPORT'!P31/Y4</f>
        <v>1579.088471849866</v>
      </c>
      <c r="Q31" s="51">
        <f>'WEEKLY COMPETITIVE REPORT'!Q31/Y17</f>
        <v>0.3478204124249543</v>
      </c>
      <c r="R31" s="59">
        <f>'WEEKLY COMPETITIVE REPORT'!R31</f>
        <v>260</v>
      </c>
      <c r="S31" s="59">
        <f>'WEEKLY COMPETITIVE REPORT'!S31</f>
        <v>609</v>
      </c>
      <c r="T31" s="52">
        <f>'WEEKLY COMPETITIVE REPORT'!T31</f>
        <v>-55.79737335834897</v>
      </c>
      <c r="U31" s="51">
        <f>'WEEKLY COMPETITIVE REPORT'!U31/Y4</f>
        <v>47721.17962466488</v>
      </c>
      <c r="V31" s="51">
        <f t="shared" si="4"/>
        <v>175.4542746499851</v>
      </c>
      <c r="W31" s="76">
        <f t="shared" si="5"/>
        <v>49300.268096514745</v>
      </c>
      <c r="X31" s="59">
        <f>'WEEKLY COMPETITIVE REPORT'!X31</f>
        <v>6924</v>
      </c>
      <c r="Y31" s="77">
        <f>'WEEKLY COMPETITIVE REPORT'!Y31</f>
        <v>7184</v>
      </c>
    </row>
    <row r="32" spans="1:25" ht="12.75">
      <c r="A32" s="75">
        <v>19</v>
      </c>
      <c r="B32" s="48">
        <f>'WEEKLY COMPETITIVE REPORT'!B32</f>
        <v>19</v>
      </c>
      <c r="C32" s="48" t="str">
        <f>'WEEKLY COMPETITIVE REPORT'!C32</f>
        <v>GUARDIANS OF THE GALAXY</v>
      </c>
      <c r="D32" s="48" t="str">
        <f>'WEEKLY COMPETITIVE REPORT'!D32</f>
        <v>VARUHI GALAKSIJE</v>
      </c>
      <c r="E32" s="48" t="str">
        <f>'WEEKLY COMPETITIVE REPORT'!E32</f>
        <v>BVI</v>
      </c>
      <c r="F32" s="48" t="str">
        <f>'WEEKLY COMPETITIVE REPORT'!F32</f>
        <v>CENEX</v>
      </c>
      <c r="G32" s="50">
        <f>'WEEKLY COMPETITIVE REPORT'!G32</f>
        <v>11</v>
      </c>
      <c r="H32" s="50">
        <f>'WEEKLY COMPETITIVE REPORT'!H32</f>
        <v>17</v>
      </c>
      <c r="I32" s="51">
        <f>'WEEKLY COMPETITIVE REPORT'!I32/Y4</f>
        <v>699.7319034852547</v>
      </c>
      <c r="J32" s="51">
        <f>'WEEKLY COMPETITIVE REPORT'!J32/Y17</f>
        <v>0.09292612894805534</v>
      </c>
      <c r="K32" s="59">
        <f>'WEEKLY COMPETITIVE REPORT'!K32</f>
        <v>80</v>
      </c>
      <c r="L32" s="59">
        <f>'WEEKLY COMPETITIVE REPORT'!L32</f>
        <v>122</v>
      </c>
      <c r="M32" s="52">
        <f>'WEEKLY COMPETITIVE REPORT'!M32</f>
        <v>-26.68539325842697</v>
      </c>
      <c r="N32" s="51">
        <f t="shared" si="3"/>
        <v>41.16070020501498</v>
      </c>
      <c r="O32" s="50">
        <f>'WEEKLY COMPETITIVE REPORT'!O32</f>
        <v>17</v>
      </c>
      <c r="P32" s="51">
        <f>'WEEKLY COMPETITIVE REPORT'!P32/Y4</f>
        <v>900.804289544236</v>
      </c>
      <c r="Q32" s="51">
        <f>'WEEKLY COMPETITIVE REPORT'!Q32/Y17</f>
        <v>0.12124771600104411</v>
      </c>
      <c r="R32" s="59">
        <f>'WEEKLY COMPETITIVE REPORT'!R32</f>
        <v>106</v>
      </c>
      <c r="S32" s="59">
        <f>'WEEKLY COMPETITIVE REPORT'!S32</f>
        <v>169</v>
      </c>
      <c r="T32" s="52">
        <f>'WEEKLY COMPETITIVE REPORT'!T32</f>
        <v>-27.664155005382128</v>
      </c>
      <c r="U32" s="51">
        <f>'WEEKLY COMPETITIVE REPORT'!U32/Y4</f>
        <v>136513.40482573726</v>
      </c>
      <c r="V32" s="51">
        <f t="shared" si="4"/>
        <v>52.988487620249174</v>
      </c>
      <c r="W32" s="76">
        <f t="shared" si="5"/>
        <v>137414.2091152815</v>
      </c>
      <c r="X32" s="59">
        <f>'WEEKLY COMPETITIVE REPORT'!X32</f>
        <v>18339</v>
      </c>
      <c r="Y32" s="77">
        <f>'WEEKLY COMPETITIVE REPORT'!Y32</f>
        <v>18445</v>
      </c>
    </row>
    <row r="33" spans="1:25" ht="12.75">
      <c r="A33" s="75">
        <v>20</v>
      </c>
      <c r="B33" s="48">
        <f>'WEEKLY COMPETITIVE REPORT'!B33</f>
        <v>13</v>
      </c>
      <c r="C33" s="48" t="str">
        <f>'WEEKLY COMPETITIVE REPORT'!C33</f>
        <v>SIN CITY 2: A DAME TO KILL</v>
      </c>
      <c r="D33" s="48" t="str">
        <f>'WEEKLY COMPETITIVE REPORT'!D33</f>
        <v>MESTO GREHA 2: ŽENSKA ZA UMRET</v>
      </c>
      <c r="E33" s="48" t="str">
        <f>'WEEKLY COMPETITIVE REPORT'!E33</f>
        <v>IND</v>
      </c>
      <c r="F33" s="48" t="str">
        <f>'WEEKLY COMPETITIVE REPORT'!F33</f>
        <v>Cinemania</v>
      </c>
      <c r="G33" s="50">
        <f>'WEEKLY COMPETITIVE REPORT'!G33</f>
        <v>3</v>
      </c>
      <c r="H33" s="50">
        <f>'WEEKLY COMPETITIVE REPORT'!H33</f>
        <v>10</v>
      </c>
      <c r="I33" s="51">
        <f>'WEEKLY COMPETITIVE REPORT'!I33/Y4</f>
        <v>466.48793565683644</v>
      </c>
      <c r="J33" s="51">
        <f>'WEEKLY COMPETITIVE REPORT'!J33/Y17</f>
        <v>0.16470895327590707</v>
      </c>
      <c r="K33" s="59">
        <f>'WEEKLY COMPETITIVE REPORT'!K33</f>
        <v>59</v>
      </c>
      <c r="L33" s="59">
        <f>'WEEKLY COMPETITIVE REPORT'!L33</f>
        <v>213</v>
      </c>
      <c r="M33" s="52">
        <f>'WEEKLY COMPETITIVE REPORT'!M33</f>
        <v>-72.42472266244057</v>
      </c>
      <c r="N33" s="51">
        <f t="shared" si="3"/>
        <v>46.64879356568365</v>
      </c>
      <c r="O33" s="50">
        <f>'WEEKLY COMPETITIVE REPORT'!O33</f>
        <v>10</v>
      </c>
      <c r="P33" s="51">
        <f>'WEEKLY COMPETITIVE REPORT'!P33/Y4</f>
        <v>829.7587131367292</v>
      </c>
      <c r="Q33" s="51">
        <f>'WEEKLY COMPETITIVE REPORT'!Q33/Y17</f>
        <v>0.26468285043069695</v>
      </c>
      <c r="R33" s="59">
        <f>'WEEKLY COMPETITIVE REPORT'!R33</f>
        <v>111</v>
      </c>
      <c r="S33" s="59">
        <f>'WEEKLY COMPETITIVE REPORT'!S33</f>
        <v>390</v>
      </c>
      <c r="T33" s="52">
        <f>'WEEKLY COMPETITIVE REPORT'!T33</f>
        <v>-69.47731755424063</v>
      </c>
      <c r="U33" s="51">
        <f>'WEEKLY COMPETITIVE REPORT'!U33/Y4</f>
        <v>8154.155495978553</v>
      </c>
      <c r="V33" s="51">
        <f t="shared" si="4"/>
        <v>82.97587131367291</v>
      </c>
      <c r="W33" s="76">
        <f t="shared" si="5"/>
        <v>8983.914209115283</v>
      </c>
      <c r="X33" s="59">
        <f>'WEEKLY COMPETITIVE REPORT'!X33</f>
        <v>1201</v>
      </c>
      <c r="Y33" s="77">
        <f>'WEEKLY COMPETITIVE REPORT'!Y33</f>
        <v>1312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205</v>
      </c>
      <c r="I34" s="67">
        <f>SUM(I14:I33)</f>
        <v>84898.12332439677</v>
      </c>
      <c r="J34" s="66">
        <f>SUM(J14:J33)</f>
        <v>82352.57709471833</v>
      </c>
      <c r="K34" s="66">
        <f>SUM(K14:K33)</f>
        <v>11431</v>
      </c>
      <c r="L34" s="66">
        <f>SUM(L14:L33)</f>
        <v>12912</v>
      </c>
      <c r="M34" s="52">
        <f>'WEEKLY COMPETITIVE REPORT'!M34</f>
        <v>69.12970331401715</v>
      </c>
      <c r="N34" s="67">
        <f>I34/H34</f>
        <v>414.13718694827696</v>
      </c>
      <c r="O34" s="64">
        <f>'WEEKLY COMPETITIVE REPORT'!O34</f>
        <v>205</v>
      </c>
      <c r="P34" s="66">
        <f>SUM(P14:P33)</f>
        <v>121882.03753351206</v>
      </c>
      <c r="Q34" s="66">
        <f>SUM(Q14:Q33)</f>
        <v>120435.03930122753</v>
      </c>
      <c r="R34" s="66">
        <f>SUM(R14:R33)</f>
        <v>17656</v>
      </c>
      <c r="S34" s="66">
        <f>SUM(S14:S33)</f>
        <v>20683</v>
      </c>
      <c r="T34" s="80">
        <f>P34/Q34-100%</f>
        <v>0.012014761158215315</v>
      </c>
      <c r="U34" s="66" t="e">
        <f>SUM(U14:U33)</f>
        <v>#REF!</v>
      </c>
      <c r="V34" s="67">
        <f>P34/O34</f>
        <v>594.5465245537174</v>
      </c>
      <c r="W34" s="66" t="e">
        <f>SUM(W14:W33)</f>
        <v>#REF!</v>
      </c>
      <c r="X34" s="66" t="e">
        <f>SUM(X14:X33)</f>
        <v>#REF!</v>
      </c>
      <c r="Y34" s="68">
        <f>SUM(Y14:Y33)</f>
        <v>212295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CENEX 1</cp:lastModifiedBy>
  <dcterms:created xsi:type="dcterms:W3CDTF">2014-10-09T11:18:01Z</dcterms:created>
  <dcterms:modified xsi:type="dcterms:W3CDTF">2014-10-16T14:29:42Z</dcterms:modified>
  <cp:category/>
  <cp:version/>
  <cp:contentType/>
  <cp:contentStatus/>
</cp:coreProperties>
</file>