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65" windowWidth="22200" windowHeight="9585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<sst xmlns="http://schemas.openxmlformats.org/spreadsheetml/2006/main" count="266" uniqueCount="97">
  <si>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</si>
  <si>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</si>
  <si>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</si>
  <si>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</si>
  <si>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</si>
  <si>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</si>
  <si>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</si>
  <si>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</si>
  <si>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</si>
  <si>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</si>
  <si>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</si>
  <si>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</si>
  <si>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</si>
  <si>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</si>
  <si>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</si>
  <si>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</si>
  <si>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</si>
  <si>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</si>
  <si>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</si>
  <si>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</si>
  <si>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</si>
  <si>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</si>
  <si>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</si>
  <si>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</si>
  <si>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</si>
  <si>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</si>
  <si>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</si>
  <si>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</si>
  <si>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</si>
  <si>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</si>
  <si>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</si>
  <si>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</si>
  <si>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</si>
  <si>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</si>
  <si>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</si>
  <si>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</si>
  <si>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</si>
  <si>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</si>
  <si>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</si>
  <si>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</si>
  <si>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</si>
  <si>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</si>
  <si>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</si>
  <si>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</si>
  <si>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</si>
  <si>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</si>
  <si>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</si>
  <si>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</si>
  <si>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</si>
  <si>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</si>
  <si>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</si>
  <si>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</si>
  <si>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</si>
  <si>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</si>
  <si>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</si>
  <si>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</si>
  <si>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</si>
  <si>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DOM</t>
  </si>
  <si>
    <t>T O T A L</t>
  </si>
  <si>
    <t>All amounts in $ US</t>
  </si>
  <si>
    <t>CUM.  B.O.</t>
  </si>
  <si>
    <t>DRACULA UNTOLD</t>
  </si>
  <si>
    <t>DRAKULA SKRITA ZGODBA</t>
  </si>
  <si>
    <t>FOX</t>
  </si>
  <si>
    <t>THE HUNDRED YEAR OLD MAN WHO CLIMBED OUT THE WINDOW AND DISAPEARED</t>
  </si>
  <si>
    <t>STOLETNIK, KI JE ZLEZEL SKOZI OKNO IN IZGINIL</t>
  </si>
  <si>
    <t>A WALK AMONG THE TOMBSTONES</t>
  </si>
  <si>
    <t>SPREHOD MED NAGROBNIKI</t>
  </si>
  <si>
    <t>MAYA THE BEE</t>
  </si>
  <si>
    <t>ČEBELICA MAJA</t>
  </si>
  <si>
    <t>OUIJA</t>
  </si>
  <si>
    <t>VLOGA ZA EMO</t>
  </si>
  <si>
    <t>Constantin Film</t>
  </si>
  <si>
    <t>MALI BUDO</t>
  </si>
  <si>
    <t>KDO MI UGRABI ŽENO</t>
  </si>
  <si>
    <t>LIFE OF CRIME</t>
  </si>
  <si>
    <t>FURY</t>
  </si>
  <si>
    <t>BES</t>
  </si>
  <si>
    <t>LOVE, ROSIE</t>
  </si>
  <si>
    <t>NA KONCU MAVRICE</t>
  </si>
  <si>
    <t>TRASH</t>
  </si>
  <si>
    <t>SMETI</t>
  </si>
  <si>
    <t>A LONG WAY DOWN</t>
  </si>
  <si>
    <t>DOLGA POT NAVZDOL</t>
  </si>
  <si>
    <t>INTERSTELLAR</t>
  </si>
  <si>
    <t>WB</t>
  </si>
  <si>
    <t>MEDZVEZDJE</t>
  </si>
  <si>
    <t>13 - Nov</t>
  </si>
  <si>
    <t>19 - Nov</t>
  </si>
  <si>
    <t>14 - Nov</t>
  </si>
  <si>
    <t>16 - Nov</t>
  </si>
  <si>
    <t>DUMB AND DUMBER TO</t>
  </si>
  <si>
    <t>BUTEC IN BUTEC DA</t>
  </si>
  <si>
    <t>LET'S BE COPS</t>
  </si>
  <si>
    <t>SKORAJ POLICAJA</t>
  </si>
  <si>
    <t>THE BOXTROLLS</t>
  </si>
  <si>
    <t>ŠKATLARJI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</si>
</sst>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AA11" sqref="AA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89</v>
      </c>
      <c r="L4" s="12"/>
      <c r="M4" s="81" t="s">
        <v>90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87</v>
      </c>
      <c r="L5" s="22"/>
      <c r="M5" s="82" t="s">
        <v>88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46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41963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91</v>
      </c>
      <c r="D14" s="48" t="s">
        <v>92</v>
      </c>
      <c r="E14" s="49" t="s">
        <v>51</v>
      </c>
      <c r="F14" s="49" t="s">
        <v>56</v>
      </c>
      <c r="G14" s="50">
        <v>1</v>
      </c>
      <c r="H14" s="50">
        <v>10</v>
      </c>
      <c r="I14" s="51">
        <v>78953</v>
      </c>
      <c r="J14" s="51"/>
      <c r="K14" s="59">
        <v>13963</v>
      </c>
      <c r="L14" s="59"/>
      <c r="M14" s="52"/>
      <c r="N14" s="51">
        <f aca="true" t="shared" si="0" ref="N14:N34">I14/H14</f>
        <v>7895.3</v>
      </c>
      <c r="O14" s="53">
        <v>10</v>
      </c>
      <c r="P14" s="51">
        <v>113315</v>
      </c>
      <c r="Q14" s="51"/>
      <c r="R14" s="91">
        <v>25913</v>
      </c>
      <c r="S14" s="91"/>
      <c r="T14" s="52"/>
      <c r="U14" s="115"/>
      <c r="V14" s="91">
        <f>P14/O14</f>
        <v>11331.5</v>
      </c>
      <c r="W14" s="85">
        <f aca="true" t="shared" si="1" ref="W14:W34">SUM(U14,P14)</f>
        <v>113315</v>
      </c>
      <c r="X14" s="54"/>
      <c r="Y14" s="55">
        <f aca="true" t="shared" si="2" ref="Y14:Y33">SUM(X14,R14)</f>
        <v>25913</v>
      </c>
    </row>
    <row r="15" spans="1:25" ht="12.75">
      <c r="A15" s="47">
        <v>2</v>
      </c>
      <c r="B15" s="47">
        <v>1</v>
      </c>
      <c r="C15" s="48" t="s">
        <v>68</v>
      </c>
      <c r="D15" s="48" t="s">
        <v>69</v>
      </c>
      <c r="E15" s="49" t="s">
        <v>51</v>
      </c>
      <c r="F15" s="49" t="s">
        <v>48</v>
      </c>
      <c r="G15" s="50">
        <v>4</v>
      </c>
      <c r="H15" s="50">
        <v>17</v>
      </c>
      <c r="I15" s="51">
        <v>18674</v>
      </c>
      <c r="J15" s="51">
        <v>33617</v>
      </c>
      <c r="K15" s="59">
        <v>3344</v>
      </c>
      <c r="L15" s="59">
        <v>5899</v>
      </c>
      <c r="M15" s="52">
        <f>(I15/J15*100)-100</f>
        <v>-44.450724335901484</v>
      </c>
      <c r="N15" s="51">
        <f t="shared" si="0"/>
        <v>1098.4705882352941</v>
      </c>
      <c r="O15" s="50">
        <v>17</v>
      </c>
      <c r="P15" s="59">
        <v>26542</v>
      </c>
      <c r="Q15" s="59">
        <v>39844</v>
      </c>
      <c r="R15" s="96">
        <v>5999</v>
      </c>
      <c r="S15" s="96">
        <v>7228</v>
      </c>
      <c r="T15" s="52">
        <f>(P15/Q15*100)-100</f>
        <v>-33.38520228892682</v>
      </c>
      <c r="U15" s="86">
        <v>197976</v>
      </c>
      <c r="V15" s="94">
        <f>P15/O15</f>
        <v>1561.2941176470588</v>
      </c>
      <c r="W15" s="86">
        <f t="shared" si="1"/>
        <v>224518</v>
      </c>
      <c r="X15" s="87">
        <v>37403</v>
      </c>
      <c r="Y15" s="55">
        <f t="shared" si="2"/>
        <v>43402</v>
      </c>
    </row>
    <row r="16" spans="1:25" ht="12.75">
      <c r="A16" s="47">
        <v>3</v>
      </c>
      <c r="B16" s="47">
        <v>2</v>
      </c>
      <c r="C16" s="58" t="s">
        <v>84</v>
      </c>
      <c r="D16" s="58" t="s">
        <v>86</v>
      </c>
      <c r="E16" s="49" t="s">
        <v>85</v>
      </c>
      <c r="F16" s="49" t="s">
        <v>56</v>
      </c>
      <c r="G16" s="50">
        <v>2</v>
      </c>
      <c r="H16" s="50">
        <v>9</v>
      </c>
      <c r="I16" s="51">
        <v>15505</v>
      </c>
      <c r="J16" s="51">
        <v>21865</v>
      </c>
      <c r="K16" s="56">
        <v>2413</v>
      </c>
      <c r="L16" s="56">
        <v>3601</v>
      </c>
      <c r="M16" s="52">
        <f>(I16/J16*100)-100</f>
        <v>-29.087582895037727</v>
      </c>
      <c r="N16" s="51">
        <f t="shared" si="0"/>
        <v>1722.7777777777778</v>
      </c>
      <c r="O16" s="50">
        <v>9</v>
      </c>
      <c r="P16" s="51">
        <v>23241</v>
      </c>
      <c r="Q16" s="51">
        <v>32986</v>
      </c>
      <c r="R16" s="94">
        <v>4995</v>
      </c>
      <c r="S16" s="94">
        <v>5786</v>
      </c>
      <c r="T16" s="52">
        <f>(P16/Q16*100)-100</f>
        <v>-29.542836354817197</v>
      </c>
      <c r="U16" s="108">
        <v>34491</v>
      </c>
      <c r="V16" s="94">
        <f>P16/O16</f>
        <v>2582.3333333333335</v>
      </c>
      <c r="W16" s="86">
        <f t="shared" si="1"/>
        <v>57732</v>
      </c>
      <c r="X16" s="88">
        <v>6055</v>
      </c>
      <c r="Y16" s="55">
        <f t="shared" si="2"/>
        <v>11050</v>
      </c>
    </row>
    <row r="17" spans="1:25" ht="12.75">
      <c r="A17" s="47">
        <v>4</v>
      </c>
      <c r="B17" s="47" t="s">
        <v>41</v>
      </c>
      <c r="C17" s="48" t="s">
        <v>95</v>
      </c>
      <c r="D17" s="48" t="s">
        <v>96</v>
      </c>
      <c r="E17" s="49" t="s">
        <v>47</v>
      </c>
      <c r="F17" s="49" t="s">
        <v>48</v>
      </c>
      <c r="G17" s="50">
        <v>1</v>
      </c>
      <c r="H17" s="50">
        <v>17</v>
      </c>
      <c r="I17" s="56">
        <v>10023</v>
      </c>
      <c r="J17" s="56"/>
      <c r="K17" s="56">
        <v>1752</v>
      </c>
      <c r="L17" s="56"/>
      <c r="M17" s="52"/>
      <c r="N17" s="51">
        <f t="shared" si="0"/>
        <v>589.5882352941177</v>
      </c>
      <c r="O17" s="60">
        <v>17</v>
      </c>
      <c r="P17" s="51">
        <v>13879</v>
      </c>
      <c r="Q17" s="51"/>
      <c r="R17" s="94">
        <v>3010</v>
      </c>
      <c r="S17" s="94"/>
      <c r="T17" s="52"/>
      <c r="U17" s="86">
        <v>537</v>
      </c>
      <c r="V17" s="94">
        <f>P17/O17</f>
        <v>816.4117647058823</v>
      </c>
      <c r="W17" s="86">
        <f t="shared" si="1"/>
        <v>14416</v>
      </c>
      <c r="X17" s="89">
        <v>129</v>
      </c>
      <c r="Y17" s="55">
        <f t="shared" si="2"/>
        <v>3139</v>
      </c>
    </row>
    <row r="18" spans="1:25" ht="13.5" customHeight="1">
      <c r="A18" s="47">
        <v>5</v>
      </c>
      <c r="B18" s="47">
        <v>4</v>
      </c>
      <c r="C18" s="48" t="s">
        <v>71</v>
      </c>
      <c r="D18" s="48" t="s">
        <v>71</v>
      </c>
      <c r="E18" s="49" t="s">
        <v>57</v>
      </c>
      <c r="F18" s="49" t="s">
        <v>72</v>
      </c>
      <c r="G18" s="50">
        <v>4</v>
      </c>
      <c r="H18" s="50">
        <v>10</v>
      </c>
      <c r="I18" s="51">
        <v>5262</v>
      </c>
      <c r="J18" s="51">
        <v>9346</v>
      </c>
      <c r="K18" s="51">
        <v>1022</v>
      </c>
      <c r="L18" s="51">
        <v>1839</v>
      </c>
      <c r="M18" s="52">
        <f aca="true" t="shared" si="3" ref="M18:M34">(I18/J18*100)-100</f>
        <v>-43.69783864754976</v>
      </c>
      <c r="N18" s="51">
        <f t="shared" si="0"/>
        <v>526.2</v>
      </c>
      <c r="O18" s="60">
        <v>10</v>
      </c>
      <c r="P18" s="51">
        <v>10861</v>
      </c>
      <c r="Q18" s="51">
        <v>12757</v>
      </c>
      <c r="R18" s="94">
        <v>3172</v>
      </c>
      <c r="S18" s="94">
        <v>2776</v>
      </c>
      <c r="T18" s="52">
        <f aca="true" t="shared" si="4" ref="T18:T34">(P18/Q18*100)-100</f>
        <v>-14.862428470643565</v>
      </c>
      <c r="U18" s="86">
        <v>73968</v>
      </c>
      <c r="V18" s="94">
        <f>P18/O18</f>
        <v>1086.1</v>
      </c>
      <c r="W18" s="86">
        <f t="shared" si="1"/>
        <v>84829</v>
      </c>
      <c r="X18" s="89">
        <v>17191</v>
      </c>
      <c r="Y18" s="55">
        <f t="shared" si="2"/>
        <v>20363</v>
      </c>
    </row>
    <row r="19" spans="1:25" ht="12.75">
      <c r="A19" s="47">
        <v>6</v>
      </c>
      <c r="B19" s="47">
        <v>3</v>
      </c>
      <c r="C19" s="48" t="s">
        <v>93</v>
      </c>
      <c r="D19" s="48" t="s">
        <v>94</v>
      </c>
      <c r="E19" s="49" t="s">
        <v>63</v>
      </c>
      <c r="F19" s="49" t="s">
        <v>56</v>
      </c>
      <c r="G19" s="50">
        <v>2</v>
      </c>
      <c r="H19" s="50">
        <v>6</v>
      </c>
      <c r="I19" s="56">
        <v>6255</v>
      </c>
      <c r="J19" s="56">
        <v>13992</v>
      </c>
      <c r="K19" s="57">
        <v>1090</v>
      </c>
      <c r="L19" s="57">
        <v>2459</v>
      </c>
      <c r="M19" s="52">
        <f t="shared" si="3"/>
        <v>-55.2958833619211</v>
      </c>
      <c r="N19" s="51">
        <f t="shared" si="0"/>
        <v>1042.5</v>
      </c>
      <c r="O19" s="50"/>
      <c r="P19" s="59">
        <v>10789</v>
      </c>
      <c r="Q19" s="59">
        <v>16828</v>
      </c>
      <c r="R19" s="96">
        <v>3055</v>
      </c>
      <c r="S19" s="96">
        <v>3098</v>
      </c>
      <c r="T19" s="52">
        <f t="shared" si="4"/>
        <v>-35.88661754219159</v>
      </c>
      <c r="U19" s="86">
        <v>16828</v>
      </c>
      <c r="V19" s="94"/>
      <c r="W19" s="86">
        <f t="shared" si="1"/>
        <v>27617</v>
      </c>
      <c r="X19" s="89">
        <v>3098</v>
      </c>
      <c r="Y19" s="55">
        <f t="shared" si="2"/>
        <v>6153</v>
      </c>
    </row>
    <row r="20" spans="1:25" ht="12.75">
      <c r="A20" s="47">
        <v>7</v>
      </c>
      <c r="B20" s="47">
        <v>5</v>
      </c>
      <c r="C20" s="58" t="s">
        <v>76</v>
      </c>
      <c r="D20" s="58" t="s">
        <v>77</v>
      </c>
      <c r="E20" s="49" t="s">
        <v>51</v>
      </c>
      <c r="F20" s="49" t="s">
        <v>56</v>
      </c>
      <c r="G20" s="50">
        <v>3</v>
      </c>
      <c r="H20" s="50">
        <v>9</v>
      </c>
      <c r="I20" s="51">
        <v>4437</v>
      </c>
      <c r="J20" s="51">
        <v>7695</v>
      </c>
      <c r="K20" s="51">
        <v>793</v>
      </c>
      <c r="L20" s="51">
        <v>1303</v>
      </c>
      <c r="M20" s="52">
        <f t="shared" si="3"/>
        <v>-42.33918128654971</v>
      </c>
      <c r="N20" s="51">
        <f t="shared" si="0"/>
        <v>493</v>
      </c>
      <c r="O20" s="53">
        <v>9</v>
      </c>
      <c r="P20" s="51">
        <v>7122</v>
      </c>
      <c r="Q20" s="51">
        <v>10780</v>
      </c>
      <c r="R20" s="94">
        <v>1861</v>
      </c>
      <c r="S20" s="94">
        <v>1978</v>
      </c>
      <c r="T20" s="95">
        <f t="shared" si="4"/>
        <v>-33.93320964749536</v>
      </c>
      <c r="U20" s="86">
        <v>30850</v>
      </c>
      <c r="V20" s="94">
        <f aca="true" t="shared" si="5" ref="V20:V34">P20/O20</f>
        <v>791.3333333333334</v>
      </c>
      <c r="W20" s="86">
        <f t="shared" si="1"/>
        <v>37972</v>
      </c>
      <c r="X20" s="90">
        <v>5534</v>
      </c>
      <c r="Y20" s="55">
        <f t="shared" si="2"/>
        <v>7395</v>
      </c>
    </row>
    <row r="21" spans="1:25" ht="12.75">
      <c r="A21" s="47">
        <v>8</v>
      </c>
      <c r="B21" s="47">
        <v>6</v>
      </c>
      <c r="C21" s="48" t="s">
        <v>70</v>
      </c>
      <c r="D21" s="48" t="s">
        <v>70</v>
      </c>
      <c r="E21" s="49" t="s">
        <v>47</v>
      </c>
      <c r="F21" s="49" t="s">
        <v>48</v>
      </c>
      <c r="G21" s="50">
        <v>4</v>
      </c>
      <c r="H21" s="50">
        <v>9</v>
      </c>
      <c r="I21" s="56">
        <v>3531</v>
      </c>
      <c r="J21" s="56">
        <v>6808</v>
      </c>
      <c r="K21" s="56">
        <v>645</v>
      </c>
      <c r="L21" s="56">
        <v>1221</v>
      </c>
      <c r="M21" s="52">
        <f t="shared" si="3"/>
        <v>-48.134547591069335</v>
      </c>
      <c r="N21" s="51">
        <f t="shared" si="0"/>
        <v>392.3333333333333</v>
      </c>
      <c r="O21" s="53">
        <v>9</v>
      </c>
      <c r="P21" s="62">
        <v>5033</v>
      </c>
      <c r="Q21" s="62">
        <v>8720</v>
      </c>
      <c r="R21" s="111">
        <v>1098</v>
      </c>
      <c r="S21" s="111">
        <v>1663</v>
      </c>
      <c r="T21" s="52">
        <f t="shared" si="4"/>
        <v>-42.28211009174312</v>
      </c>
      <c r="U21" s="86">
        <v>51244</v>
      </c>
      <c r="V21" s="94">
        <f t="shared" si="5"/>
        <v>559.2222222222222</v>
      </c>
      <c r="W21" s="86">
        <f t="shared" si="1"/>
        <v>56277</v>
      </c>
      <c r="X21" s="87">
        <v>10251</v>
      </c>
      <c r="Y21" s="55">
        <f t="shared" si="2"/>
        <v>11349</v>
      </c>
    </row>
    <row r="22" spans="1:25" ht="12.75">
      <c r="A22" s="47">
        <v>9</v>
      </c>
      <c r="B22" s="47">
        <v>7</v>
      </c>
      <c r="C22" s="48" t="s">
        <v>61</v>
      </c>
      <c r="D22" s="48" t="s">
        <v>62</v>
      </c>
      <c r="E22" s="49" t="s">
        <v>47</v>
      </c>
      <c r="F22" s="49" t="s">
        <v>48</v>
      </c>
      <c r="G22" s="50">
        <v>7</v>
      </c>
      <c r="H22" s="50">
        <v>9</v>
      </c>
      <c r="I22" s="56">
        <v>2931</v>
      </c>
      <c r="J22" s="56">
        <v>5077</v>
      </c>
      <c r="K22" s="51">
        <v>525</v>
      </c>
      <c r="L22" s="51">
        <v>910</v>
      </c>
      <c r="M22" s="52">
        <f t="shared" si="3"/>
        <v>-42.26905652944652</v>
      </c>
      <c r="N22" s="51">
        <f t="shared" si="0"/>
        <v>325.6666666666667</v>
      </c>
      <c r="O22" s="60">
        <v>9</v>
      </c>
      <c r="P22" s="51">
        <v>4098</v>
      </c>
      <c r="Q22" s="51">
        <v>6679</v>
      </c>
      <c r="R22" s="94">
        <v>764</v>
      </c>
      <c r="S22" s="94">
        <v>1264</v>
      </c>
      <c r="T22" s="52">
        <f t="shared" si="4"/>
        <v>-38.64350950741129</v>
      </c>
      <c r="U22" s="86">
        <v>110743</v>
      </c>
      <c r="V22" s="94">
        <f t="shared" si="5"/>
        <v>455.3333333333333</v>
      </c>
      <c r="W22" s="86">
        <f t="shared" si="1"/>
        <v>114841</v>
      </c>
      <c r="X22" s="87">
        <v>21317</v>
      </c>
      <c r="Y22" s="55">
        <f t="shared" si="2"/>
        <v>22081</v>
      </c>
    </row>
    <row r="23" spans="1:25" ht="12.75">
      <c r="A23" s="47">
        <v>10</v>
      </c>
      <c r="B23" s="47">
        <v>9</v>
      </c>
      <c r="C23" s="48" t="s">
        <v>49</v>
      </c>
      <c r="D23" s="48" t="s">
        <v>50</v>
      </c>
      <c r="E23" s="49" t="s">
        <v>51</v>
      </c>
      <c r="F23" s="49" t="s">
        <v>52</v>
      </c>
      <c r="G23" s="50">
        <v>11</v>
      </c>
      <c r="H23" s="50">
        <v>12</v>
      </c>
      <c r="I23" s="56">
        <v>2330</v>
      </c>
      <c r="J23" s="56">
        <v>2933</v>
      </c>
      <c r="K23" s="51">
        <v>427</v>
      </c>
      <c r="L23" s="51">
        <v>520</v>
      </c>
      <c r="M23" s="52">
        <f t="shared" si="3"/>
        <v>-20.559154449369245</v>
      </c>
      <c r="N23" s="51">
        <f t="shared" si="0"/>
        <v>194.16666666666666</v>
      </c>
      <c r="O23" s="53">
        <v>12</v>
      </c>
      <c r="P23" s="51">
        <v>3197</v>
      </c>
      <c r="Q23" s="51">
        <v>4210</v>
      </c>
      <c r="R23" s="94">
        <v>616</v>
      </c>
      <c r="S23" s="94">
        <v>805</v>
      </c>
      <c r="T23" s="52">
        <f t="shared" si="4"/>
        <v>-24.06175771971496</v>
      </c>
      <c r="U23" s="86">
        <v>56291</v>
      </c>
      <c r="V23" s="94">
        <f t="shared" si="5"/>
        <v>266.4166666666667</v>
      </c>
      <c r="W23" s="86">
        <f t="shared" si="1"/>
        <v>59488</v>
      </c>
      <c r="X23" s="87">
        <v>10982</v>
      </c>
      <c r="Y23" s="55">
        <f t="shared" si="2"/>
        <v>11598</v>
      </c>
    </row>
    <row r="24" spans="1:25" ht="12.75">
      <c r="A24" s="47">
        <v>11</v>
      </c>
      <c r="B24" s="47">
        <v>12</v>
      </c>
      <c r="C24" s="48" t="s">
        <v>46</v>
      </c>
      <c r="D24" s="48" t="s">
        <v>46</v>
      </c>
      <c r="E24" s="49" t="s">
        <v>47</v>
      </c>
      <c r="F24" s="49" t="s">
        <v>48</v>
      </c>
      <c r="G24" s="50">
        <v>13</v>
      </c>
      <c r="H24" s="50">
        <v>10</v>
      </c>
      <c r="I24" s="51">
        <v>2031</v>
      </c>
      <c r="J24" s="51">
        <v>2320</v>
      </c>
      <c r="K24" s="51">
        <v>368</v>
      </c>
      <c r="L24" s="51">
        <v>424</v>
      </c>
      <c r="M24" s="52">
        <f t="shared" si="3"/>
        <v>-12.456896551724142</v>
      </c>
      <c r="N24" s="51">
        <f t="shared" si="0"/>
        <v>203.1</v>
      </c>
      <c r="O24" s="53">
        <v>10</v>
      </c>
      <c r="P24" s="51">
        <v>2745</v>
      </c>
      <c r="Q24" s="51">
        <v>2985</v>
      </c>
      <c r="R24" s="51">
        <v>523</v>
      </c>
      <c r="S24" s="51">
        <v>566</v>
      </c>
      <c r="T24" s="52">
        <f t="shared" si="4"/>
        <v>-8.040201005025125</v>
      </c>
      <c r="U24" s="61">
        <v>199712</v>
      </c>
      <c r="V24" s="51">
        <f t="shared" si="5"/>
        <v>274.5</v>
      </c>
      <c r="W24" s="61">
        <f t="shared" si="1"/>
        <v>202457</v>
      </c>
      <c r="X24" s="54">
        <v>38748</v>
      </c>
      <c r="Y24" s="55">
        <f t="shared" si="2"/>
        <v>39271</v>
      </c>
    </row>
    <row r="25" spans="1:25" ht="12.75" customHeight="1">
      <c r="A25" s="47">
        <v>12</v>
      </c>
      <c r="B25" s="47">
        <v>13</v>
      </c>
      <c r="C25" s="48" t="s">
        <v>42</v>
      </c>
      <c r="D25" s="48" t="s">
        <v>43</v>
      </c>
      <c r="E25" s="49" t="s">
        <v>44</v>
      </c>
      <c r="F25" s="49" t="s">
        <v>45</v>
      </c>
      <c r="G25" s="50">
        <v>8</v>
      </c>
      <c r="H25" s="50">
        <v>9</v>
      </c>
      <c r="I25" s="56">
        <v>1557</v>
      </c>
      <c r="J25" s="56">
        <v>1832</v>
      </c>
      <c r="K25" s="56">
        <v>261</v>
      </c>
      <c r="L25" s="56">
        <v>299</v>
      </c>
      <c r="M25" s="52">
        <f t="shared" si="3"/>
        <v>-15.010917030567683</v>
      </c>
      <c r="N25" s="51">
        <f t="shared" si="0"/>
        <v>173</v>
      </c>
      <c r="O25" s="53">
        <v>9</v>
      </c>
      <c r="P25" s="51">
        <v>2677</v>
      </c>
      <c r="Q25" s="51">
        <v>2345</v>
      </c>
      <c r="R25" s="51">
        <v>625</v>
      </c>
      <c r="S25" s="51">
        <v>403</v>
      </c>
      <c r="T25" s="52">
        <f t="shared" si="4"/>
        <v>14.157782515991471</v>
      </c>
      <c r="U25" s="54">
        <v>61202</v>
      </c>
      <c r="V25" s="51">
        <f t="shared" si="5"/>
        <v>297.44444444444446</v>
      </c>
      <c r="W25" s="61">
        <f t="shared" si="1"/>
        <v>63879</v>
      </c>
      <c r="X25" s="61">
        <v>10940</v>
      </c>
      <c r="Y25" s="55">
        <f t="shared" si="2"/>
        <v>11565</v>
      </c>
    </row>
    <row r="26" spans="1:25" ht="12.75" customHeight="1">
      <c r="A26" s="47">
        <v>13</v>
      </c>
      <c r="B26" s="47">
        <v>8</v>
      </c>
      <c r="C26" s="58" t="s">
        <v>73</v>
      </c>
      <c r="D26" s="48" t="s">
        <v>73</v>
      </c>
      <c r="E26" s="49" t="s">
        <v>51</v>
      </c>
      <c r="F26" s="49" t="s">
        <v>48</v>
      </c>
      <c r="G26" s="50">
        <v>3</v>
      </c>
      <c r="H26" s="50">
        <v>9</v>
      </c>
      <c r="I26" s="57">
        <v>1426</v>
      </c>
      <c r="J26" s="57">
        <v>3778</v>
      </c>
      <c r="K26" s="57">
        <v>252</v>
      </c>
      <c r="L26" s="57">
        <v>684</v>
      </c>
      <c r="M26" s="52">
        <f t="shared" si="3"/>
        <v>-62.25516146109052</v>
      </c>
      <c r="N26" s="51">
        <f t="shared" si="0"/>
        <v>158.44444444444446</v>
      </c>
      <c r="O26" s="53">
        <v>9</v>
      </c>
      <c r="P26" s="59">
        <v>2070</v>
      </c>
      <c r="Q26" s="59">
        <v>5045</v>
      </c>
      <c r="R26" s="59">
        <v>382</v>
      </c>
      <c r="S26" s="59">
        <v>942</v>
      </c>
      <c r="T26" s="52">
        <f t="shared" si="4"/>
        <v>-58.969276511397425</v>
      </c>
      <c r="U26" s="54">
        <v>14545</v>
      </c>
      <c r="V26" s="51">
        <f t="shared" si="5"/>
        <v>230</v>
      </c>
      <c r="W26" s="61">
        <f t="shared" si="1"/>
        <v>16615</v>
      </c>
      <c r="X26" s="54">
        <v>2926</v>
      </c>
      <c r="Y26" s="55">
        <f t="shared" si="2"/>
        <v>3308</v>
      </c>
    </row>
    <row r="27" spans="1:25" ht="12.75">
      <c r="A27" s="47">
        <v>14</v>
      </c>
      <c r="B27" s="47">
        <v>19</v>
      </c>
      <c r="C27" s="48" t="s">
        <v>78</v>
      </c>
      <c r="D27" s="48" t="s">
        <v>79</v>
      </c>
      <c r="E27" s="49" t="s">
        <v>51</v>
      </c>
      <c r="F27" s="49" t="s">
        <v>56</v>
      </c>
      <c r="G27" s="50">
        <v>3</v>
      </c>
      <c r="H27" s="50">
        <v>10</v>
      </c>
      <c r="I27" s="56">
        <v>1014</v>
      </c>
      <c r="J27" s="56">
        <v>1127</v>
      </c>
      <c r="K27" s="57">
        <v>167</v>
      </c>
      <c r="L27" s="57">
        <v>207</v>
      </c>
      <c r="M27" s="52">
        <f t="shared" si="3"/>
        <v>-10.026619343389527</v>
      </c>
      <c r="N27" s="51">
        <f t="shared" si="0"/>
        <v>101.4</v>
      </c>
      <c r="O27" s="53">
        <v>10</v>
      </c>
      <c r="P27" s="59">
        <v>1902</v>
      </c>
      <c r="Q27" s="59">
        <v>1435</v>
      </c>
      <c r="R27" s="57">
        <v>556</v>
      </c>
      <c r="S27" s="57">
        <v>263</v>
      </c>
      <c r="T27" s="52">
        <f t="shared" si="4"/>
        <v>32.543554006968634</v>
      </c>
      <c r="U27" s="61">
        <v>7456</v>
      </c>
      <c r="V27" s="51">
        <f t="shared" si="5"/>
        <v>190.2</v>
      </c>
      <c r="W27" s="61">
        <f t="shared" si="1"/>
        <v>9358</v>
      </c>
      <c r="X27" s="54">
        <v>1379</v>
      </c>
      <c r="Y27" s="55">
        <f t="shared" si="2"/>
        <v>1935</v>
      </c>
    </row>
    <row r="28" spans="1:25" ht="12.75">
      <c r="A28" s="47">
        <v>15</v>
      </c>
      <c r="B28" s="47">
        <v>15</v>
      </c>
      <c r="C28" s="48" t="s">
        <v>64</v>
      </c>
      <c r="D28" s="48" t="s">
        <v>65</v>
      </c>
      <c r="E28" s="49" t="s">
        <v>51</v>
      </c>
      <c r="F28" s="49" t="s">
        <v>55</v>
      </c>
      <c r="G28" s="50">
        <v>6</v>
      </c>
      <c r="H28" s="50">
        <v>10</v>
      </c>
      <c r="I28" s="51">
        <v>1299</v>
      </c>
      <c r="J28" s="51">
        <v>1381</v>
      </c>
      <c r="K28" s="51">
        <v>277</v>
      </c>
      <c r="L28" s="51">
        <v>237</v>
      </c>
      <c r="M28" s="52">
        <f t="shared" si="3"/>
        <v>-5.937726285300499</v>
      </c>
      <c r="N28" s="51">
        <f t="shared" si="0"/>
        <v>129.9</v>
      </c>
      <c r="O28" s="50">
        <v>10</v>
      </c>
      <c r="P28" s="51">
        <v>1696</v>
      </c>
      <c r="Q28" s="51">
        <v>1896</v>
      </c>
      <c r="R28" s="51">
        <v>367</v>
      </c>
      <c r="S28" s="51">
        <v>349</v>
      </c>
      <c r="T28" s="52">
        <f t="shared" si="4"/>
        <v>-10.548523206751057</v>
      </c>
      <c r="U28" s="61">
        <v>21337</v>
      </c>
      <c r="V28" s="51">
        <f t="shared" si="5"/>
        <v>169.6</v>
      </c>
      <c r="W28" s="61">
        <f t="shared" si="1"/>
        <v>23033</v>
      </c>
      <c r="X28" s="54">
        <v>4240</v>
      </c>
      <c r="Y28" s="55">
        <f t="shared" si="2"/>
        <v>4607</v>
      </c>
    </row>
    <row r="29" spans="1:25" ht="12.75">
      <c r="A29" s="47">
        <v>16</v>
      </c>
      <c r="B29" s="47">
        <v>11</v>
      </c>
      <c r="C29" s="110" t="s">
        <v>80</v>
      </c>
      <c r="D29" s="48" t="s">
        <v>81</v>
      </c>
      <c r="E29" s="49" t="s">
        <v>47</v>
      </c>
      <c r="F29" s="49" t="s">
        <v>48</v>
      </c>
      <c r="G29" s="50">
        <v>2</v>
      </c>
      <c r="H29" s="50">
        <v>9</v>
      </c>
      <c r="I29" s="56">
        <v>727</v>
      </c>
      <c r="J29" s="56">
        <v>2547</v>
      </c>
      <c r="K29" s="51">
        <v>127</v>
      </c>
      <c r="L29" s="51">
        <v>473</v>
      </c>
      <c r="M29" s="52">
        <f t="shared" si="3"/>
        <v>-71.45661562622693</v>
      </c>
      <c r="N29" s="51">
        <f t="shared" si="0"/>
        <v>80.77777777777777</v>
      </c>
      <c r="O29" s="60">
        <v>9</v>
      </c>
      <c r="P29" s="51">
        <v>1242</v>
      </c>
      <c r="Q29" s="51">
        <v>3382</v>
      </c>
      <c r="R29" s="51">
        <v>325</v>
      </c>
      <c r="S29" s="51">
        <v>665</v>
      </c>
      <c r="T29" s="52">
        <f t="shared" si="4"/>
        <v>-63.27616794795979</v>
      </c>
      <c r="U29" s="54">
        <v>3382</v>
      </c>
      <c r="V29" s="51">
        <f t="shared" si="5"/>
        <v>138</v>
      </c>
      <c r="W29" s="54">
        <f t="shared" si="1"/>
        <v>4624</v>
      </c>
      <c r="X29" s="61">
        <v>665</v>
      </c>
      <c r="Y29" s="55">
        <f t="shared" si="2"/>
        <v>990</v>
      </c>
    </row>
    <row r="30" spans="1:25" ht="12.75">
      <c r="A30" s="47">
        <v>17</v>
      </c>
      <c r="B30" s="47">
        <v>20</v>
      </c>
      <c r="C30" s="48" t="s">
        <v>53</v>
      </c>
      <c r="D30" s="48" t="s">
        <v>54</v>
      </c>
      <c r="E30" s="49" t="s">
        <v>44</v>
      </c>
      <c r="F30" s="49" t="s">
        <v>45</v>
      </c>
      <c r="G30" s="50">
        <v>15</v>
      </c>
      <c r="H30" s="50">
        <v>11</v>
      </c>
      <c r="I30" s="57">
        <v>851</v>
      </c>
      <c r="J30" s="57">
        <v>864</v>
      </c>
      <c r="K30" s="57">
        <v>159</v>
      </c>
      <c r="L30" s="57">
        <v>169</v>
      </c>
      <c r="M30" s="52">
        <f t="shared" si="3"/>
        <v>-1.5046296296296333</v>
      </c>
      <c r="N30" s="51">
        <f t="shared" si="0"/>
        <v>77.36363636363636</v>
      </c>
      <c r="O30" s="53">
        <v>11</v>
      </c>
      <c r="P30" s="51">
        <v>1173</v>
      </c>
      <c r="Q30" s="51">
        <v>1135</v>
      </c>
      <c r="R30" s="51">
        <v>231</v>
      </c>
      <c r="S30" s="51">
        <v>229</v>
      </c>
      <c r="T30" s="52">
        <f t="shared" si="4"/>
        <v>3.348017621145388</v>
      </c>
      <c r="U30" s="54">
        <v>149395</v>
      </c>
      <c r="V30" s="51">
        <f t="shared" si="5"/>
        <v>106.63636363636364</v>
      </c>
      <c r="W30" s="54">
        <f t="shared" si="1"/>
        <v>150568</v>
      </c>
      <c r="X30" s="61">
        <v>28896</v>
      </c>
      <c r="Y30" s="55">
        <f t="shared" si="2"/>
        <v>29127</v>
      </c>
    </row>
    <row r="31" spans="1:25" ht="12.75">
      <c r="A31" s="47">
        <v>18</v>
      </c>
      <c r="B31" s="47">
        <v>10</v>
      </c>
      <c r="C31" s="112" t="s">
        <v>82</v>
      </c>
      <c r="D31" s="109" t="s">
        <v>83</v>
      </c>
      <c r="E31" s="49" t="s">
        <v>51</v>
      </c>
      <c r="F31" s="49" t="s">
        <v>55</v>
      </c>
      <c r="G31" s="50">
        <v>2</v>
      </c>
      <c r="H31" s="50">
        <v>9</v>
      </c>
      <c r="I31" s="51">
        <v>840</v>
      </c>
      <c r="J31" s="51">
        <v>3026</v>
      </c>
      <c r="K31" s="51">
        <v>148</v>
      </c>
      <c r="L31" s="51">
        <v>546</v>
      </c>
      <c r="M31" s="52">
        <f t="shared" si="3"/>
        <v>-72.24058162590879</v>
      </c>
      <c r="N31" s="51">
        <f t="shared" si="0"/>
        <v>93.33333333333333</v>
      </c>
      <c r="O31" s="60">
        <v>9</v>
      </c>
      <c r="P31" s="51">
        <v>1162</v>
      </c>
      <c r="Q31" s="51">
        <v>4050</v>
      </c>
      <c r="R31" s="51">
        <v>221</v>
      </c>
      <c r="S31" s="51">
        <v>779</v>
      </c>
      <c r="T31" s="52">
        <f t="shared" si="4"/>
        <v>-71.30864197530863</v>
      </c>
      <c r="U31" s="61">
        <v>4050</v>
      </c>
      <c r="V31" s="51">
        <f t="shared" si="5"/>
        <v>129.11111111111111</v>
      </c>
      <c r="W31" s="54">
        <f t="shared" si="1"/>
        <v>5212</v>
      </c>
      <c r="X31" s="54">
        <v>779</v>
      </c>
      <c r="Y31" s="55">
        <f t="shared" si="2"/>
        <v>1000</v>
      </c>
    </row>
    <row r="32" spans="1:25" ht="12.75">
      <c r="A32" s="47">
        <v>19</v>
      </c>
      <c r="B32" s="47">
        <v>17</v>
      </c>
      <c r="C32" s="48" t="s">
        <v>66</v>
      </c>
      <c r="D32" s="48" t="s">
        <v>67</v>
      </c>
      <c r="E32" s="49" t="s">
        <v>51</v>
      </c>
      <c r="F32" s="49" t="s">
        <v>55</v>
      </c>
      <c r="G32" s="50">
        <v>5</v>
      </c>
      <c r="H32" s="50">
        <v>9</v>
      </c>
      <c r="I32" s="56">
        <v>777</v>
      </c>
      <c r="J32" s="56">
        <v>1129</v>
      </c>
      <c r="K32" s="51">
        <v>133</v>
      </c>
      <c r="L32" s="51">
        <v>203</v>
      </c>
      <c r="M32" s="52">
        <f t="shared" si="3"/>
        <v>-31.178033658104525</v>
      </c>
      <c r="N32" s="51">
        <f t="shared" si="0"/>
        <v>86.33333333333333</v>
      </c>
      <c r="O32" s="53">
        <v>9</v>
      </c>
      <c r="P32" s="59">
        <v>1114</v>
      </c>
      <c r="Q32" s="59">
        <v>1715</v>
      </c>
      <c r="R32" s="59">
        <v>200</v>
      </c>
      <c r="S32" s="59">
        <v>324</v>
      </c>
      <c r="T32" s="52">
        <f t="shared" si="4"/>
        <v>-35.04373177842565</v>
      </c>
      <c r="U32" s="54">
        <v>17554</v>
      </c>
      <c r="V32" s="51">
        <f t="shared" si="5"/>
        <v>123.77777777777777</v>
      </c>
      <c r="W32" s="54">
        <f t="shared" si="1"/>
        <v>18668</v>
      </c>
      <c r="X32" s="54">
        <v>3327</v>
      </c>
      <c r="Y32" s="55">
        <f t="shared" si="2"/>
        <v>3527</v>
      </c>
    </row>
    <row r="33" spans="1:25" ht="13.5" thickBot="1">
      <c r="A33" s="97">
        <v>20</v>
      </c>
      <c r="B33" s="97">
        <v>18</v>
      </c>
      <c r="C33" s="109" t="s">
        <v>74</v>
      </c>
      <c r="D33" s="109" t="s">
        <v>75</v>
      </c>
      <c r="E33" s="98" t="s">
        <v>51</v>
      </c>
      <c r="F33" s="98" t="s">
        <v>52</v>
      </c>
      <c r="G33" s="99">
        <v>3</v>
      </c>
      <c r="H33" s="99">
        <v>9</v>
      </c>
      <c r="I33" s="113">
        <v>747</v>
      </c>
      <c r="J33" s="113">
        <v>1292</v>
      </c>
      <c r="K33" s="113">
        <v>130</v>
      </c>
      <c r="L33" s="113">
        <v>235</v>
      </c>
      <c r="M33" s="92">
        <f t="shared" si="3"/>
        <v>-42.18266253869969</v>
      </c>
      <c r="N33" s="51">
        <f t="shared" si="0"/>
        <v>83</v>
      </c>
      <c r="O33" s="114">
        <v>9</v>
      </c>
      <c r="P33" s="91">
        <v>1038</v>
      </c>
      <c r="Q33" s="91">
        <v>1714</v>
      </c>
      <c r="R33" s="91">
        <v>193</v>
      </c>
      <c r="S33" s="91">
        <v>330</v>
      </c>
      <c r="T33" s="92">
        <f t="shared" si="4"/>
        <v>-39.439906651108515</v>
      </c>
      <c r="U33" s="93">
        <v>7353</v>
      </c>
      <c r="V33" s="51">
        <f t="shared" si="5"/>
        <v>115.33333333333333</v>
      </c>
      <c r="W33" s="54">
        <f t="shared" si="1"/>
        <v>8391</v>
      </c>
      <c r="X33" s="85">
        <v>1375</v>
      </c>
      <c r="Y33" s="55">
        <f t="shared" si="2"/>
        <v>1568</v>
      </c>
    </row>
    <row r="34" spans="1:25" s="69" customFormat="1" ht="12.75" thickBot="1">
      <c r="A34" s="100"/>
      <c r="B34" s="101"/>
      <c r="C34" s="102" t="s">
        <v>58</v>
      </c>
      <c r="D34" s="102"/>
      <c r="E34" s="101"/>
      <c r="F34" s="101"/>
      <c r="G34" s="101"/>
      <c r="H34" s="101">
        <f>SUM(H14:H33)</f>
        <v>203</v>
      </c>
      <c r="I34" s="103">
        <f>SUM(I14:I33)</f>
        <v>159170</v>
      </c>
      <c r="J34" s="103">
        <v>37447</v>
      </c>
      <c r="K34" s="103">
        <f>SUM(K14:K33)</f>
        <v>27996</v>
      </c>
      <c r="L34" s="103">
        <v>6593</v>
      </c>
      <c r="M34" s="104">
        <f t="shared" si="3"/>
        <v>325.0540764280182</v>
      </c>
      <c r="N34" s="105">
        <f t="shared" si="0"/>
        <v>784.0886699507389</v>
      </c>
      <c r="O34" s="101">
        <f>SUM(O14:O33)</f>
        <v>197</v>
      </c>
      <c r="P34" s="103">
        <f>SUM(P14:P33)</f>
        <v>234896</v>
      </c>
      <c r="Q34" s="103">
        <v>95409</v>
      </c>
      <c r="R34" s="103">
        <f>SUM(R14:R33)</f>
        <v>54106</v>
      </c>
      <c r="S34" s="103">
        <v>19589</v>
      </c>
      <c r="T34" s="104">
        <f t="shared" si="4"/>
        <v>146.1989959018541</v>
      </c>
      <c r="U34" s="103">
        <f>SUM(U14:U33)</f>
        <v>1058914</v>
      </c>
      <c r="V34" s="105">
        <f t="shared" si="5"/>
        <v>1192.3654822335025</v>
      </c>
      <c r="W34" s="106">
        <f t="shared" si="1"/>
        <v>1293810</v>
      </c>
      <c r="X34" s="103">
        <f>SUM(X14:X33)</f>
        <v>205235</v>
      </c>
      <c r="Y34" s="107">
        <f>SUM(Y14:Y33)</f>
        <v>259341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14 - Nov</v>
      </c>
      <c r="L4" s="12"/>
      <c r="M4" s="13" t="str">
        <f>'WEEKLY COMPETITIVE REPORT'!M4</f>
        <v>16 - Nov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13 - Nov</v>
      </c>
      <c r="L5" s="22"/>
      <c r="M5" s="23" t="str">
        <f>'WEEKLY COMPETITIVE REPORT'!M5</f>
        <v>19 - Nov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46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41963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59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60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DUMB AND DUMBER TO</v>
      </c>
      <c r="D14" s="48" t="str">
        <f>'WEEKLY COMPETITIVE REPORT'!D14</f>
        <v>BUTEC IN BUTEC DA</v>
      </c>
      <c r="E14" s="48" t="str">
        <f>'WEEKLY COMPETITIVE REPORT'!E14</f>
        <v>IND</v>
      </c>
      <c r="F14" s="48" t="str">
        <f>'WEEKLY COMPETITIVE REPORT'!F14</f>
        <v>Blitz</v>
      </c>
      <c r="G14" s="50">
        <f>'WEEKLY COMPETITIVE REPORT'!G14</f>
        <v>1</v>
      </c>
      <c r="H14" s="50">
        <f>'WEEKLY COMPETITIVE REPORT'!H14</f>
        <v>10</v>
      </c>
      <c r="I14" s="51">
        <f>'WEEKLY COMPETITIVE REPORT'!I14/Y4</f>
        <v>105835.12064343164</v>
      </c>
      <c r="J14" s="51">
        <f>'WEEKLY COMPETITIVE REPORT'!J14/Y4</f>
        <v>0</v>
      </c>
      <c r="K14" s="59">
        <f>'WEEKLY COMPETITIVE REPORT'!K14</f>
        <v>13963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10583.512064343164</v>
      </c>
      <c r="O14" s="50">
        <f>'WEEKLY COMPETITIVE REPORT'!O14</f>
        <v>10</v>
      </c>
      <c r="P14" s="51">
        <f>'WEEKLY COMPETITIVE REPORT'!P14/Y4</f>
        <v>151896.78284182306</v>
      </c>
      <c r="Q14" s="51">
        <f>'WEEKLY COMPETITIVE REPORT'!Q14/Y4</f>
        <v>0</v>
      </c>
      <c r="R14" s="59">
        <f>'WEEKLY COMPETITIVE REPORT'!R14</f>
        <v>25913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0</v>
      </c>
      <c r="V14" s="51">
        <f aca="true" t="shared" si="1" ref="V14:V20">P14/O14</f>
        <v>15189.678284182306</v>
      </c>
      <c r="W14" s="76">
        <f aca="true" t="shared" si="2" ref="W14:W20">P14+U14</f>
        <v>151896.78284182306</v>
      </c>
      <c r="X14" s="59">
        <f>'WEEKLY COMPETITIVE REPORT'!X14</f>
        <v>0</v>
      </c>
      <c r="Y14" s="77">
        <f>'WEEKLY COMPETITIVE REPORT'!Y14</f>
        <v>25913</v>
      </c>
    </row>
    <row r="15" spans="1:25" ht="12.75">
      <c r="A15" s="75">
        <v>2</v>
      </c>
      <c r="B15" s="48">
        <f>'WEEKLY COMPETITIVE REPORT'!B15</f>
        <v>1</v>
      </c>
      <c r="C15" s="48" t="str">
        <f>'WEEKLY COMPETITIVE REPORT'!C15</f>
        <v>MAYA THE BEE</v>
      </c>
      <c r="D15" s="48" t="str">
        <f>'WEEKLY COMPETITIVE REPORT'!D15</f>
        <v>ČEBELICA MAJA</v>
      </c>
      <c r="E15" s="48" t="str">
        <f>'WEEKLY COMPETITIVE REPORT'!E15</f>
        <v>IND</v>
      </c>
      <c r="F15" s="48" t="str">
        <f>'WEEKLY COMPETITIVE REPORT'!F15</f>
        <v>Karantanija</v>
      </c>
      <c r="G15" s="50">
        <f>'WEEKLY COMPETITIVE REPORT'!G15</f>
        <v>4</v>
      </c>
      <c r="H15" s="50">
        <f>'WEEKLY COMPETITIVE REPORT'!H15</f>
        <v>17</v>
      </c>
      <c r="I15" s="51">
        <f>'WEEKLY COMPETITIVE REPORT'!I15/Y4</f>
        <v>25032.17158176944</v>
      </c>
      <c r="J15" s="51">
        <f>'WEEKLY COMPETITIVE REPORT'!J15/Y4</f>
        <v>45063.002680965146</v>
      </c>
      <c r="K15" s="59">
        <f>'WEEKLY COMPETITIVE REPORT'!K15</f>
        <v>3344</v>
      </c>
      <c r="L15" s="59">
        <f>'WEEKLY COMPETITIVE REPORT'!L15</f>
        <v>5899</v>
      </c>
      <c r="M15" s="52">
        <f>'WEEKLY COMPETITIVE REPORT'!M15</f>
        <v>-44.450724335901484</v>
      </c>
      <c r="N15" s="51">
        <f t="shared" si="0"/>
        <v>1472.4806812805552</v>
      </c>
      <c r="O15" s="50">
        <f>'WEEKLY COMPETITIVE REPORT'!O15</f>
        <v>17</v>
      </c>
      <c r="P15" s="51">
        <f>'WEEKLY COMPETITIVE REPORT'!P15/Y4</f>
        <v>35579.088471849864</v>
      </c>
      <c r="Q15" s="51">
        <f>'WEEKLY COMPETITIVE REPORT'!Q15/Y4</f>
        <v>53410.18766756032</v>
      </c>
      <c r="R15" s="59">
        <f>'WEEKLY COMPETITIVE REPORT'!R15</f>
        <v>5999</v>
      </c>
      <c r="S15" s="59">
        <f>'WEEKLY COMPETITIVE REPORT'!S15</f>
        <v>7228</v>
      </c>
      <c r="T15" s="52">
        <f>'WEEKLY COMPETITIVE REPORT'!T15</f>
        <v>-33.38520228892682</v>
      </c>
      <c r="U15" s="51">
        <f>'WEEKLY COMPETITIVE REPORT'!U15/Y4</f>
        <v>265383.3780160858</v>
      </c>
      <c r="V15" s="51">
        <f t="shared" si="1"/>
        <v>2092.887557167639</v>
      </c>
      <c r="W15" s="76">
        <f t="shared" si="2"/>
        <v>300962.4664879356</v>
      </c>
      <c r="X15" s="59">
        <f>'WEEKLY COMPETITIVE REPORT'!X15</f>
        <v>37403</v>
      </c>
      <c r="Y15" s="77">
        <f>'WEEKLY COMPETITIVE REPORT'!Y15</f>
        <v>43402</v>
      </c>
    </row>
    <row r="16" spans="1:25" ht="12.75">
      <c r="A16" s="75">
        <v>3</v>
      </c>
      <c r="B16" s="48">
        <f>'WEEKLY COMPETITIVE REPORT'!B16</f>
        <v>2</v>
      </c>
      <c r="C16" s="48" t="str">
        <f>'WEEKLY COMPETITIVE REPORT'!C16</f>
        <v>INTERSTELLAR</v>
      </c>
      <c r="D16" s="48" t="str">
        <f>'WEEKLY COMPETITIVE REPORT'!D16</f>
        <v>MEDZVEZDJE</v>
      </c>
      <c r="E16" s="48" t="str">
        <f>'WEEKLY COMPETITIVE REPORT'!E16</f>
        <v>WB</v>
      </c>
      <c r="F16" s="48" t="str">
        <f>'WEEKLY COMPETITIVE REPORT'!F16</f>
        <v>Blitz</v>
      </c>
      <c r="G16" s="50">
        <f>'WEEKLY COMPETITIVE REPORT'!G16</f>
        <v>2</v>
      </c>
      <c r="H16" s="50">
        <f>'WEEKLY COMPETITIVE REPORT'!H16</f>
        <v>9</v>
      </c>
      <c r="I16" s="51">
        <f>'WEEKLY COMPETITIVE REPORT'!I16/Y4</f>
        <v>20784.182305630027</v>
      </c>
      <c r="J16" s="51">
        <f>'WEEKLY COMPETITIVE REPORT'!J16/Y4</f>
        <v>29309.65147453083</v>
      </c>
      <c r="K16" s="59">
        <f>'WEEKLY COMPETITIVE REPORT'!K16</f>
        <v>2413</v>
      </c>
      <c r="L16" s="59">
        <f>'WEEKLY COMPETITIVE REPORT'!L16</f>
        <v>3601</v>
      </c>
      <c r="M16" s="52">
        <f>'WEEKLY COMPETITIVE REPORT'!M16</f>
        <v>-29.087582895037727</v>
      </c>
      <c r="N16" s="51">
        <f t="shared" si="0"/>
        <v>2309.3535895144473</v>
      </c>
      <c r="O16" s="50">
        <f>'WEEKLY COMPETITIVE REPORT'!O16</f>
        <v>9</v>
      </c>
      <c r="P16" s="51">
        <f>'WEEKLY COMPETITIVE REPORT'!P16/Y4</f>
        <v>31154.155495978554</v>
      </c>
      <c r="Q16" s="51">
        <f>'WEEKLY COMPETITIVE REPORT'!Q16/Y4</f>
        <v>44217.1581769437</v>
      </c>
      <c r="R16" s="59">
        <f>'WEEKLY COMPETITIVE REPORT'!R16</f>
        <v>4995</v>
      </c>
      <c r="S16" s="59">
        <f>'WEEKLY COMPETITIVE REPORT'!S16</f>
        <v>5786</v>
      </c>
      <c r="T16" s="52">
        <f>'WEEKLY COMPETITIVE REPORT'!T16</f>
        <v>-29.542836354817197</v>
      </c>
      <c r="U16" s="51">
        <f>'WEEKLY COMPETITIVE REPORT'!U16/Y4</f>
        <v>46234.584450402144</v>
      </c>
      <c r="V16" s="51">
        <f t="shared" si="1"/>
        <v>3461.572832886506</v>
      </c>
      <c r="W16" s="76">
        <f t="shared" si="2"/>
        <v>77388.7399463807</v>
      </c>
      <c r="X16" s="59">
        <f>'WEEKLY COMPETITIVE REPORT'!X16</f>
        <v>6055</v>
      </c>
      <c r="Y16" s="77">
        <f>'WEEKLY COMPETITIVE REPORT'!Y16</f>
        <v>11050</v>
      </c>
    </row>
    <row r="17" spans="1:25" ht="12.75">
      <c r="A17" s="75">
        <v>4</v>
      </c>
      <c r="B17" s="48" t="str">
        <f>'WEEKLY COMPETITIVE REPORT'!B17</f>
        <v>New</v>
      </c>
      <c r="C17" s="48" t="str">
        <f>'WEEKLY COMPETITIVE REPORT'!C17</f>
        <v>THE BOXTROLLS</v>
      </c>
      <c r="D17" s="48" t="str">
        <f>'WEEKLY COMPETITIVE REPORT'!D17</f>
        <v>ŠKATLARJI</v>
      </c>
      <c r="E17" s="48" t="str">
        <f>'WEEKLY COMPETITIVE REPORT'!E17</f>
        <v>UNI</v>
      </c>
      <c r="F17" s="48" t="str">
        <f>'WEEKLY COMPETITIVE REPORT'!F17</f>
        <v>Karantanija</v>
      </c>
      <c r="G17" s="50">
        <f>'WEEKLY COMPETITIVE REPORT'!G17</f>
        <v>1</v>
      </c>
      <c r="H17" s="50">
        <f>'WEEKLY COMPETITIVE REPORT'!H17</f>
        <v>17</v>
      </c>
      <c r="I17" s="51">
        <f>'WEEKLY COMPETITIVE REPORT'!I17/Y4</f>
        <v>13435.656836461127</v>
      </c>
      <c r="J17" s="51">
        <f>'WEEKLY COMPETITIVE REPORT'!J17/Y4</f>
        <v>0</v>
      </c>
      <c r="K17" s="59">
        <f>'WEEKLY COMPETITIVE REPORT'!K17</f>
        <v>1752</v>
      </c>
      <c r="L17" s="59">
        <f>'WEEKLY COMPETITIVE REPORT'!L17</f>
        <v>0</v>
      </c>
      <c r="M17" s="52">
        <f>'WEEKLY COMPETITIVE REPORT'!M17</f>
        <v>0</v>
      </c>
      <c r="N17" s="51">
        <f t="shared" si="0"/>
        <v>790.3327550859486</v>
      </c>
      <c r="O17" s="50">
        <f>'WEEKLY COMPETITIVE REPORT'!O17</f>
        <v>17</v>
      </c>
      <c r="P17" s="51">
        <f>'WEEKLY COMPETITIVE REPORT'!P17/Y4</f>
        <v>18604.55764075067</v>
      </c>
      <c r="Q17" s="51">
        <f>'WEEKLY COMPETITIVE REPORT'!Q17/Y4</f>
        <v>0</v>
      </c>
      <c r="R17" s="59">
        <f>'WEEKLY COMPETITIVE REPORT'!R17</f>
        <v>3010</v>
      </c>
      <c r="S17" s="59">
        <f>'WEEKLY COMPETITIVE REPORT'!S17</f>
        <v>0</v>
      </c>
      <c r="T17" s="52">
        <f>'WEEKLY COMPETITIVE REPORT'!T17</f>
        <v>0</v>
      </c>
      <c r="U17" s="51">
        <f>'WEEKLY COMPETITIVE REPORT'!U17/Y4</f>
        <v>719.8391420911528</v>
      </c>
      <c r="V17" s="51">
        <f t="shared" si="1"/>
        <v>1094.3857435735688</v>
      </c>
      <c r="W17" s="76">
        <f t="shared" si="2"/>
        <v>19324.396782841824</v>
      </c>
      <c r="X17" s="59">
        <f>'WEEKLY COMPETITIVE REPORT'!X17</f>
        <v>129</v>
      </c>
      <c r="Y17" s="77">
        <f>'WEEKLY COMPETITIVE REPORT'!Y17</f>
        <v>3139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VLOGA ZA EMO</v>
      </c>
      <c r="D18" s="48" t="str">
        <f>'WEEKLY COMPETITIVE REPORT'!D18</f>
        <v>VLOGA ZA EMO</v>
      </c>
      <c r="E18" s="48" t="str">
        <f>'WEEKLY COMPETITIVE REPORT'!E18</f>
        <v>DOM</v>
      </c>
      <c r="F18" s="48" t="str">
        <f>'WEEKLY COMPETITIVE REPORT'!F18</f>
        <v>Constantin Film</v>
      </c>
      <c r="G18" s="50">
        <f>'WEEKLY COMPETITIVE REPORT'!G18</f>
        <v>4</v>
      </c>
      <c r="H18" s="50">
        <f>'WEEKLY COMPETITIVE REPORT'!H18</f>
        <v>10</v>
      </c>
      <c r="I18" s="51">
        <f>'WEEKLY COMPETITIVE REPORT'!I18/Y4</f>
        <v>7053.619302949061</v>
      </c>
      <c r="J18" s="51">
        <f>'WEEKLY COMPETITIVE REPORT'!J18/Y4</f>
        <v>12528.150134048257</v>
      </c>
      <c r="K18" s="59">
        <f>'WEEKLY COMPETITIVE REPORT'!K18</f>
        <v>1022</v>
      </c>
      <c r="L18" s="59">
        <f>'WEEKLY COMPETITIVE REPORT'!L18</f>
        <v>1839</v>
      </c>
      <c r="M18" s="52">
        <f>'WEEKLY COMPETITIVE REPORT'!M18</f>
        <v>-43.69783864754976</v>
      </c>
      <c r="N18" s="51">
        <f t="shared" si="0"/>
        <v>705.3619302949062</v>
      </c>
      <c r="O18" s="50">
        <f>'WEEKLY COMPETITIVE REPORT'!O18</f>
        <v>10</v>
      </c>
      <c r="P18" s="51">
        <f>'WEEKLY COMPETITIVE REPORT'!P18/Y4</f>
        <v>14558.981233243969</v>
      </c>
      <c r="Q18" s="51">
        <f>'WEEKLY COMPETITIVE REPORT'!Q18/Y4</f>
        <v>17100.53619302949</v>
      </c>
      <c r="R18" s="59">
        <f>'WEEKLY COMPETITIVE REPORT'!R18</f>
        <v>3172</v>
      </c>
      <c r="S18" s="59">
        <f>'WEEKLY COMPETITIVE REPORT'!S18</f>
        <v>2776</v>
      </c>
      <c r="T18" s="52">
        <f>'WEEKLY COMPETITIVE REPORT'!T18</f>
        <v>-14.862428470643565</v>
      </c>
      <c r="U18" s="51">
        <f>'WEEKLY COMPETITIVE REPORT'!U18/Y4</f>
        <v>99152.81501340482</v>
      </c>
      <c r="V18" s="51">
        <f t="shared" si="1"/>
        <v>1455.898123324397</v>
      </c>
      <c r="W18" s="76">
        <f t="shared" si="2"/>
        <v>113711.7962466488</v>
      </c>
      <c r="X18" s="59">
        <f>'WEEKLY COMPETITIVE REPORT'!X18</f>
        <v>17191</v>
      </c>
      <c r="Y18" s="77">
        <f>'WEEKLY COMPETITIVE REPORT'!Y18</f>
        <v>20363</v>
      </c>
    </row>
    <row r="19" spans="1:25" ht="12.75">
      <c r="A19" s="75">
        <v>6</v>
      </c>
      <c r="B19" s="48">
        <f>'WEEKLY COMPETITIVE REPORT'!B19</f>
        <v>3</v>
      </c>
      <c r="C19" s="48" t="str">
        <f>'WEEKLY COMPETITIVE REPORT'!C19</f>
        <v>LET'S BE COPS</v>
      </c>
      <c r="D19" s="48" t="str">
        <f>'WEEKLY COMPETITIVE REPORT'!D19</f>
        <v>SKORAJ POLICAJA</v>
      </c>
      <c r="E19" s="48" t="str">
        <f>'WEEKLY COMPETITIVE REPORT'!E19</f>
        <v>FOX</v>
      </c>
      <c r="F19" s="48" t="str">
        <f>'WEEKLY COMPETITIVE REPORT'!F19</f>
        <v>Blitz</v>
      </c>
      <c r="G19" s="50">
        <f>'WEEKLY COMPETITIVE REPORT'!G19</f>
        <v>2</v>
      </c>
      <c r="H19" s="50">
        <f>'WEEKLY COMPETITIVE REPORT'!H19</f>
        <v>6</v>
      </c>
      <c r="I19" s="51">
        <f>'WEEKLY COMPETITIVE REPORT'!I19/Y4</f>
        <v>8384.718498659517</v>
      </c>
      <c r="J19" s="51">
        <f>'WEEKLY COMPETITIVE REPORT'!J19/Y4</f>
        <v>18756.03217158177</v>
      </c>
      <c r="K19" s="59">
        <f>'WEEKLY COMPETITIVE REPORT'!K19</f>
        <v>1090</v>
      </c>
      <c r="L19" s="59">
        <f>'WEEKLY COMPETITIVE REPORT'!L19</f>
        <v>2459</v>
      </c>
      <c r="M19" s="52">
        <f>'WEEKLY COMPETITIVE REPORT'!M19</f>
        <v>-55.2958833619211</v>
      </c>
      <c r="N19" s="51">
        <f t="shared" si="0"/>
        <v>1397.4530831099194</v>
      </c>
      <c r="O19" s="50">
        <f>'WEEKLY COMPETITIVE REPORT'!O19</f>
        <v>0</v>
      </c>
      <c r="P19" s="51">
        <f>'WEEKLY COMPETITIVE REPORT'!P19/Y4</f>
        <v>14462.466487935657</v>
      </c>
      <c r="Q19" s="51">
        <f>'WEEKLY COMPETITIVE REPORT'!Q19/Y4</f>
        <v>22557.64075067024</v>
      </c>
      <c r="R19" s="59">
        <f>'WEEKLY COMPETITIVE REPORT'!R19</f>
        <v>3055</v>
      </c>
      <c r="S19" s="59">
        <f>'WEEKLY COMPETITIVE REPORT'!S19</f>
        <v>3098</v>
      </c>
      <c r="T19" s="52">
        <f>'WEEKLY COMPETITIVE REPORT'!T19</f>
        <v>-35.88661754219159</v>
      </c>
      <c r="U19" s="51">
        <f>'WEEKLY COMPETITIVE REPORT'!U19/Y4</f>
        <v>22557.64075067024</v>
      </c>
      <c r="V19" s="51" t="e">
        <f t="shared" si="1"/>
        <v>#DIV/0!</v>
      </c>
      <c r="W19" s="76">
        <f t="shared" si="2"/>
        <v>37020.107238605895</v>
      </c>
      <c r="X19" s="59">
        <f>'WEEKLY COMPETITIVE REPORT'!X19</f>
        <v>3098</v>
      </c>
      <c r="Y19" s="77">
        <f>'WEEKLY COMPETITIVE REPORT'!Y19</f>
        <v>6153</v>
      </c>
    </row>
    <row r="20" spans="1:25" ht="12.75">
      <c r="A20" s="47">
        <v>7</v>
      </c>
      <c r="B20" s="48">
        <f>'WEEKLY COMPETITIVE REPORT'!B20</f>
        <v>5</v>
      </c>
      <c r="C20" s="48" t="str">
        <f>'WEEKLY COMPETITIVE REPORT'!C20</f>
        <v>FURY</v>
      </c>
      <c r="D20" s="48" t="str">
        <f>'WEEKLY COMPETITIVE REPORT'!D20</f>
        <v>BES</v>
      </c>
      <c r="E20" s="48" t="str">
        <f>'WEEKLY COMPETITIVE REPORT'!E20</f>
        <v>IND</v>
      </c>
      <c r="F20" s="48" t="str">
        <f>'WEEKLY COMPETITIVE REPORT'!F20</f>
        <v>Blitz</v>
      </c>
      <c r="G20" s="50">
        <f>'WEEKLY COMPETITIVE REPORT'!G20</f>
        <v>3</v>
      </c>
      <c r="H20" s="50">
        <f>'WEEKLY COMPETITIVE REPORT'!H20</f>
        <v>9</v>
      </c>
      <c r="I20" s="51">
        <f>'WEEKLY COMPETITIVE REPORT'!I20/Y4</f>
        <v>5947.721179624665</v>
      </c>
      <c r="J20" s="51">
        <f>'WEEKLY COMPETITIVE REPORT'!J20/Y4</f>
        <v>10315.013404825737</v>
      </c>
      <c r="K20" s="59">
        <f>'WEEKLY COMPETITIVE REPORT'!K20</f>
        <v>793</v>
      </c>
      <c r="L20" s="59">
        <f>'WEEKLY COMPETITIVE REPORT'!L20</f>
        <v>1303</v>
      </c>
      <c r="M20" s="52">
        <f>'WEEKLY COMPETITIVE REPORT'!M20</f>
        <v>-42.33918128654971</v>
      </c>
      <c r="N20" s="51">
        <f t="shared" si="0"/>
        <v>660.857908847185</v>
      </c>
      <c r="O20" s="50">
        <f>'WEEKLY COMPETITIVE REPORT'!O20</f>
        <v>9</v>
      </c>
      <c r="P20" s="51">
        <f>'WEEKLY COMPETITIVE REPORT'!P20/Y4</f>
        <v>9546.916890080429</v>
      </c>
      <c r="Q20" s="51">
        <f>'WEEKLY COMPETITIVE REPORT'!Q20/Y4</f>
        <v>14450.402144772119</v>
      </c>
      <c r="R20" s="59">
        <f>'WEEKLY COMPETITIVE REPORT'!R20</f>
        <v>1861</v>
      </c>
      <c r="S20" s="59">
        <f>'WEEKLY COMPETITIVE REPORT'!S20</f>
        <v>1978</v>
      </c>
      <c r="T20" s="52">
        <f>'WEEKLY COMPETITIVE REPORT'!T20</f>
        <v>-33.93320964749536</v>
      </c>
      <c r="U20" s="51">
        <f>'WEEKLY COMPETITIVE REPORT'!U20/Y4</f>
        <v>41353.887399463805</v>
      </c>
      <c r="V20" s="51">
        <f t="shared" si="1"/>
        <v>1060.7685433422698</v>
      </c>
      <c r="W20" s="76">
        <f t="shared" si="2"/>
        <v>50900.804289544234</v>
      </c>
      <c r="X20" s="59">
        <f>'WEEKLY COMPETITIVE REPORT'!X20</f>
        <v>5534</v>
      </c>
      <c r="Y20" s="77">
        <f>'WEEKLY COMPETITIVE REPORT'!Y20</f>
        <v>7395</v>
      </c>
    </row>
    <row r="21" spans="1:25" ht="12.75">
      <c r="A21" s="75">
        <v>8</v>
      </c>
      <c r="B21" s="48">
        <f>'WEEKLY COMPETITIVE REPORT'!B21</f>
        <v>6</v>
      </c>
      <c r="C21" s="48" t="str">
        <f>'WEEKLY COMPETITIVE REPORT'!C21</f>
        <v>OUIJA</v>
      </c>
      <c r="D21" s="48" t="str">
        <f>'WEEKLY COMPETITIVE REPORT'!D21</f>
        <v>OUIJA</v>
      </c>
      <c r="E21" s="48" t="str">
        <f>'WEEKLY COMPETITIVE REPORT'!E21</f>
        <v>UNI</v>
      </c>
      <c r="F21" s="48" t="str">
        <f>'WEEKLY COMPETITIVE REPORT'!F21</f>
        <v>Karantanija</v>
      </c>
      <c r="G21" s="50">
        <f>'WEEKLY COMPETITIVE REPORT'!G21</f>
        <v>4</v>
      </c>
      <c r="H21" s="50">
        <f>'WEEKLY COMPETITIVE REPORT'!H21</f>
        <v>9</v>
      </c>
      <c r="I21" s="51">
        <f>'WEEKLY COMPETITIVE REPORT'!I21/Y4</f>
        <v>4733.243967828418</v>
      </c>
      <c r="J21" s="51">
        <f>'WEEKLY COMPETITIVE REPORT'!J21/Y4</f>
        <v>9126.005361930294</v>
      </c>
      <c r="K21" s="59">
        <f>'WEEKLY COMPETITIVE REPORT'!K21</f>
        <v>645</v>
      </c>
      <c r="L21" s="59">
        <f>'WEEKLY COMPETITIVE REPORT'!L21</f>
        <v>1221</v>
      </c>
      <c r="M21" s="52">
        <f>'WEEKLY COMPETITIVE REPORT'!M21</f>
        <v>-48.134547591069335</v>
      </c>
      <c r="N21" s="51">
        <f aca="true" t="shared" si="3" ref="N21:N33">I21/H21</f>
        <v>525.9159964253798</v>
      </c>
      <c r="O21" s="50">
        <f>'WEEKLY COMPETITIVE REPORT'!O21</f>
        <v>9</v>
      </c>
      <c r="P21" s="51">
        <f>'WEEKLY COMPETITIVE REPORT'!P21/Y4</f>
        <v>6746.648793565683</v>
      </c>
      <c r="Q21" s="51">
        <f>'WEEKLY COMPETITIVE REPORT'!Q21/Y4</f>
        <v>11689.008042895442</v>
      </c>
      <c r="R21" s="59">
        <f>'WEEKLY COMPETITIVE REPORT'!R21</f>
        <v>1098</v>
      </c>
      <c r="S21" s="59">
        <f>'WEEKLY COMPETITIVE REPORT'!S21</f>
        <v>1663</v>
      </c>
      <c r="T21" s="52">
        <f>'WEEKLY COMPETITIVE REPORT'!T21</f>
        <v>-42.28211009174312</v>
      </c>
      <c r="U21" s="51">
        <f>'WEEKLY COMPETITIVE REPORT'!U21/Y4</f>
        <v>68691.6890080429</v>
      </c>
      <c r="V21" s="51">
        <f aca="true" t="shared" si="4" ref="V21:V33">P21/O21</f>
        <v>749.6276437295204</v>
      </c>
      <c r="W21" s="76">
        <f aca="true" t="shared" si="5" ref="W21:W33">P21+U21</f>
        <v>75438.33780160858</v>
      </c>
      <c r="X21" s="59">
        <f>'WEEKLY COMPETITIVE REPORT'!X21</f>
        <v>10251</v>
      </c>
      <c r="Y21" s="77">
        <f>'WEEKLY COMPETITIVE REPORT'!Y21</f>
        <v>11349</v>
      </c>
    </row>
    <row r="22" spans="1:25" ht="12.75">
      <c r="A22" s="75">
        <v>9</v>
      </c>
      <c r="B22" s="48">
        <f>'WEEKLY COMPETITIVE REPORT'!B22</f>
        <v>7</v>
      </c>
      <c r="C22" s="48" t="str">
        <f>'WEEKLY COMPETITIVE REPORT'!C22</f>
        <v>DRACULA UNTOLD</v>
      </c>
      <c r="D22" s="48" t="str">
        <f>'WEEKLY COMPETITIVE REPORT'!D22</f>
        <v>DRAKULA SKRITA ZGODBA</v>
      </c>
      <c r="E22" s="48" t="str">
        <f>'WEEKLY COMPETITIVE REPORT'!E22</f>
        <v>UNI</v>
      </c>
      <c r="F22" s="48" t="str">
        <f>'WEEKLY COMPETITIVE REPORT'!F22</f>
        <v>Karantanija</v>
      </c>
      <c r="G22" s="50">
        <f>'WEEKLY COMPETITIVE REPORT'!G22</f>
        <v>7</v>
      </c>
      <c r="H22" s="50">
        <f>'WEEKLY COMPETITIVE REPORT'!H22</f>
        <v>9</v>
      </c>
      <c r="I22" s="51">
        <f>'WEEKLY COMPETITIVE REPORT'!I22/Y4</f>
        <v>3928.954423592493</v>
      </c>
      <c r="J22" s="51">
        <f>'WEEKLY COMPETITIVE REPORT'!J22/Y4</f>
        <v>6805.630026809651</v>
      </c>
      <c r="K22" s="59">
        <f>'WEEKLY COMPETITIVE REPORT'!K22</f>
        <v>525</v>
      </c>
      <c r="L22" s="59">
        <f>'WEEKLY COMPETITIVE REPORT'!L22</f>
        <v>910</v>
      </c>
      <c r="M22" s="52">
        <f>'WEEKLY COMPETITIVE REPORT'!M22</f>
        <v>-42.26905652944652</v>
      </c>
      <c r="N22" s="51">
        <f t="shared" si="3"/>
        <v>436.550491510277</v>
      </c>
      <c r="O22" s="50">
        <f>'WEEKLY COMPETITIVE REPORT'!O22</f>
        <v>9</v>
      </c>
      <c r="P22" s="51">
        <f>'WEEKLY COMPETITIVE REPORT'!P22/Y4</f>
        <v>5493.297587131367</v>
      </c>
      <c r="Q22" s="51">
        <f>'WEEKLY COMPETITIVE REPORT'!Q22/Y4</f>
        <v>8953.083109919571</v>
      </c>
      <c r="R22" s="59">
        <f>'WEEKLY COMPETITIVE REPORT'!R22</f>
        <v>764</v>
      </c>
      <c r="S22" s="59">
        <f>'WEEKLY COMPETITIVE REPORT'!S22</f>
        <v>1264</v>
      </c>
      <c r="T22" s="52">
        <f>'WEEKLY COMPETITIVE REPORT'!T22</f>
        <v>-38.64350950741129</v>
      </c>
      <c r="U22" s="51">
        <f>'WEEKLY COMPETITIVE REPORT'!U22/Y4</f>
        <v>148449.0616621984</v>
      </c>
      <c r="V22" s="51">
        <f t="shared" si="4"/>
        <v>610.3663985701519</v>
      </c>
      <c r="W22" s="76">
        <f t="shared" si="5"/>
        <v>153942.35924932975</v>
      </c>
      <c r="X22" s="59">
        <f>'WEEKLY COMPETITIVE REPORT'!X22</f>
        <v>21317</v>
      </c>
      <c r="Y22" s="77">
        <f>'WEEKLY COMPETITIVE REPORT'!Y22</f>
        <v>22081</v>
      </c>
    </row>
    <row r="23" spans="1:25" ht="12.75">
      <c r="A23" s="75">
        <v>10</v>
      </c>
      <c r="B23" s="48">
        <f>'WEEKLY COMPETITIVE REPORT'!B23</f>
        <v>9</v>
      </c>
      <c r="C23" s="48" t="str">
        <f>'WEEKLY COMPETITIVE REPORT'!C23</f>
        <v>QU'EST-CE QU'ON A FAIT AU BON DIEU?</v>
      </c>
      <c r="D23" s="48" t="str">
        <f>'WEEKLY COMPETITIVE REPORT'!D23</f>
        <v>BOG, LE KAJ SMO ZAGREŠILI</v>
      </c>
      <c r="E23" s="48" t="str">
        <f>'WEEKLY COMPETITIVE REPORT'!E23</f>
        <v>IND</v>
      </c>
      <c r="F23" s="48" t="str">
        <f>'WEEKLY COMPETITIVE REPORT'!F23</f>
        <v>FIVIA</v>
      </c>
      <c r="G23" s="50">
        <f>'WEEKLY COMPETITIVE REPORT'!G23</f>
        <v>11</v>
      </c>
      <c r="H23" s="50">
        <f>'WEEKLY COMPETITIVE REPORT'!H23</f>
        <v>12</v>
      </c>
      <c r="I23" s="51">
        <f>'WEEKLY COMPETITIVE REPORT'!I23/Y4</f>
        <v>3123.3243967828416</v>
      </c>
      <c r="J23" s="51">
        <f>'WEEKLY COMPETITIVE REPORT'!J23/Y4</f>
        <v>3931.6353887399464</v>
      </c>
      <c r="K23" s="59">
        <f>'WEEKLY COMPETITIVE REPORT'!K23</f>
        <v>427</v>
      </c>
      <c r="L23" s="59">
        <f>'WEEKLY COMPETITIVE REPORT'!L23</f>
        <v>520</v>
      </c>
      <c r="M23" s="52">
        <f>'WEEKLY COMPETITIVE REPORT'!M23</f>
        <v>-20.559154449369245</v>
      </c>
      <c r="N23" s="51">
        <f t="shared" si="3"/>
        <v>260.2770330652368</v>
      </c>
      <c r="O23" s="50">
        <f>'WEEKLY COMPETITIVE REPORT'!O23</f>
        <v>12</v>
      </c>
      <c r="P23" s="51">
        <f>'WEEKLY COMPETITIVE REPORT'!P23/Y4</f>
        <v>4285.522788203753</v>
      </c>
      <c r="Q23" s="51">
        <f>'WEEKLY COMPETITIVE REPORT'!Q23/Y4</f>
        <v>5643.43163538874</v>
      </c>
      <c r="R23" s="59">
        <f>'WEEKLY COMPETITIVE REPORT'!R23</f>
        <v>616</v>
      </c>
      <c r="S23" s="59">
        <f>'WEEKLY COMPETITIVE REPORT'!S23</f>
        <v>805</v>
      </c>
      <c r="T23" s="52">
        <f>'WEEKLY COMPETITIVE REPORT'!T23</f>
        <v>-24.06175771971496</v>
      </c>
      <c r="U23" s="51">
        <f>'WEEKLY COMPETITIVE REPORT'!U23/Y4</f>
        <v>75457.10455764075</v>
      </c>
      <c r="V23" s="51">
        <f t="shared" si="4"/>
        <v>357.12689901697945</v>
      </c>
      <c r="W23" s="76">
        <f t="shared" si="5"/>
        <v>79742.6273458445</v>
      </c>
      <c r="X23" s="59">
        <f>'WEEKLY COMPETITIVE REPORT'!X23</f>
        <v>10982</v>
      </c>
      <c r="Y23" s="77">
        <f>'WEEKLY COMPETITIVE REPORT'!Y23</f>
        <v>11598</v>
      </c>
    </row>
    <row r="24" spans="1:25" ht="12.75">
      <c r="A24" s="75">
        <v>11</v>
      </c>
      <c r="B24" s="48">
        <f>'WEEKLY COMPETITIVE REPORT'!B24</f>
        <v>12</v>
      </c>
      <c r="C24" s="48" t="str">
        <f>'WEEKLY COMPETITIVE REPORT'!C24</f>
        <v>LUCY</v>
      </c>
      <c r="D24" s="48" t="str">
        <f>'WEEKLY COMPETITIVE REPORT'!D24</f>
        <v>LUCY</v>
      </c>
      <c r="E24" s="48" t="str">
        <f>'WEEKLY COMPETITIVE REPORT'!E24</f>
        <v>UNI</v>
      </c>
      <c r="F24" s="48" t="str">
        <f>'WEEKLY COMPETITIVE REPORT'!F24</f>
        <v>Karantanija</v>
      </c>
      <c r="G24" s="50">
        <f>'WEEKLY COMPETITIVE REPORT'!G24</f>
        <v>13</v>
      </c>
      <c r="H24" s="50">
        <f>'WEEKLY COMPETITIVE REPORT'!H24</f>
        <v>10</v>
      </c>
      <c r="I24" s="51">
        <f>'WEEKLY COMPETITIVE REPORT'!I24/Y4</f>
        <v>2722.5201072386058</v>
      </c>
      <c r="J24" s="51">
        <f>'WEEKLY COMPETITIVE REPORT'!J24/Y4</f>
        <v>3109.9195710455765</v>
      </c>
      <c r="K24" s="59">
        <f>'WEEKLY COMPETITIVE REPORT'!K24</f>
        <v>368</v>
      </c>
      <c r="L24" s="59">
        <f>'WEEKLY COMPETITIVE REPORT'!L24</f>
        <v>424</v>
      </c>
      <c r="M24" s="52">
        <f>'WEEKLY COMPETITIVE REPORT'!M24</f>
        <v>-12.456896551724142</v>
      </c>
      <c r="N24" s="51">
        <f t="shared" si="3"/>
        <v>272.25201072386056</v>
      </c>
      <c r="O24" s="50">
        <f>'WEEKLY COMPETITIVE REPORT'!O24</f>
        <v>10</v>
      </c>
      <c r="P24" s="51">
        <f>'WEEKLY COMPETITIVE REPORT'!P24/Y4</f>
        <v>3679.6246648793567</v>
      </c>
      <c r="Q24" s="51">
        <f>'WEEKLY COMPETITIVE REPORT'!Q24/Y4</f>
        <v>4001.3404825737266</v>
      </c>
      <c r="R24" s="59">
        <f>'WEEKLY COMPETITIVE REPORT'!R24</f>
        <v>523</v>
      </c>
      <c r="S24" s="59">
        <f>'WEEKLY COMPETITIVE REPORT'!S24</f>
        <v>566</v>
      </c>
      <c r="T24" s="52">
        <f>'WEEKLY COMPETITIVE REPORT'!T24</f>
        <v>-8.040201005025125</v>
      </c>
      <c r="U24" s="51">
        <f>'WEEKLY COMPETITIVE REPORT'!U24/Y4</f>
        <v>267710.45576407504</v>
      </c>
      <c r="V24" s="51">
        <f t="shared" si="4"/>
        <v>367.96246648793567</v>
      </c>
      <c r="W24" s="76">
        <f t="shared" si="5"/>
        <v>271390.0804289544</v>
      </c>
      <c r="X24" s="59">
        <f>'WEEKLY COMPETITIVE REPORT'!X24</f>
        <v>38748</v>
      </c>
      <c r="Y24" s="77">
        <f>'WEEKLY COMPETITIVE REPORT'!Y24</f>
        <v>39271</v>
      </c>
    </row>
    <row r="25" spans="1:25" ht="12.75">
      <c r="A25" s="75">
        <v>12</v>
      </c>
      <c r="B25" s="48">
        <f>'WEEKLY COMPETITIVE REPORT'!B25</f>
        <v>13</v>
      </c>
      <c r="C25" s="48" t="str">
        <f>'WEEKLY COMPETITIVE REPORT'!C25</f>
        <v>EQUALIZER</v>
      </c>
      <c r="D25" s="48" t="str">
        <f>'WEEKLY COMPETITIVE REPORT'!D25</f>
        <v>PRAVIČNIK</v>
      </c>
      <c r="E25" s="48" t="str">
        <f>'WEEKLY COMPETITIVE REPORT'!E25</f>
        <v>SONY</v>
      </c>
      <c r="F25" s="48" t="str">
        <f>'WEEKLY COMPETITIVE REPORT'!F25</f>
        <v>CF</v>
      </c>
      <c r="G25" s="50">
        <f>'WEEKLY COMPETITIVE REPORT'!G25</f>
        <v>8</v>
      </c>
      <c r="H25" s="50">
        <f>'WEEKLY COMPETITIVE REPORT'!H25</f>
        <v>9</v>
      </c>
      <c r="I25" s="51">
        <f>'WEEKLY COMPETITIVE REPORT'!I25/Y4</f>
        <v>2087.131367292225</v>
      </c>
      <c r="J25" s="51">
        <f>'WEEKLY COMPETITIVE REPORT'!J25/Y4</f>
        <v>2455.7640750670244</v>
      </c>
      <c r="K25" s="59">
        <f>'WEEKLY COMPETITIVE REPORT'!K25</f>
        <v>261</v>
      </c>
      <c r="L25" s="59">
        <f>'WEEKLY COMPETITIVE REPORT'!L25</f>
        <v>299</v>
      </c>
      <c r="M25" s="52">
        <f>'WEEKLY COMPETITIVE REPORT'!M25</f>
        <v>-15.010917030567683</v>
      </c>
      <c r="N25" s="51">
        <f t="shared" si="3"/>
        <v>231.90348525469167</v>
      </c>
      <c r="O25" s="50">
        <f>'WEEKLY COMPETITIVE REPORT'!O25</f>
        <v>9</v>
      </c>
      <c r="P25" s="51">
        <f>'WEEKLY COMPETITIVE REPORT'!P25/Y4</f>
        <v>3588.4718498659518</v>
      </c>
      <c r="Q25" s="51">
        <f>'WEEKLY COMPETITIVE REPORT'!Q25/Y4</f>
        <v>3143.43163538874</v>
      </c>
      <c r="R25" s="59">
        <f>'WEEKLY COMPETITIVE REPORT'!R25</f>
        <v>625</v>
      </c>
      <c r="S25" s="59">
        <f>'WEEKLY COMPETITIVE REPORT'!S25</f>
        <v>403</v>
      </c>
      <c r="T25" s="52">
        <f>'WEEKLY COMPETITIVE REPORT'!T25</f>
        <v>14.157782515991471</v>
      </c>
      <c r="U25" s="51">
        <f>'WEEKLY COMPETITIVE REPORT'!U25/Y4</f>
        <v>82040.21447721179</v>
      </c>
      <c r="V25" s="51">
        <f t="shared" si="4"/>
        <v>398.7190944295502</v>
      </c>
      <c r="W25" s="76">
        <f t="shared" si="5"/>
        <v>85628.68632707774</v>
      </c>
      <c r="X25" s="59">
        <f>'WEEKLY COMPETITIVE REPORT'!X25</f>
        <v>10940</v>
      </c>
      <c r="Y25" s="77">
        <f>'WEEKLY COMPETITIVE REPORT'!Y25</f>
        <v>11565</v>
      </c>
    </row>
    <row r="26" spans="1:25" ht="12.75" customHeight="1">
      <c r="A26" s="75">
        <v>13</v>
      </c>
      <c r="B26" s="48">
        <f>'WEEKLY COMPETITIVE REPORT'!B26</f>
        <v>8</v>
      </c>
      <c r="C26" s="48" t="str">
        <f>'WEEKLY COMPETITIVE REPORT'!C26</f>
        <v>MALI BUDO</v>
      </c>
      <c r="D26" s="48" t="str">
        <f>'WEEKLY COMPETITIVE REPORT'!D26</f>
        <v>MALI BUDO</v>
      </c>
      <c r="E26" s="48" t="str">
        <f>'WEEKLY COMPETITIVE REPORT'!E26</f>
        <v>IND</v>
      </c>
      <c r="F26" s="48" t="str">
        <f>'WEEKLY COMPETITIVE REPORT'!F26</f>
        <v>Karantanija</v>
      </c>
      <c r="G26" s="50">
        <f>'WEEKLY COMPETITIVE REPORT'!G26</f>
        <v>3</v>
      </c>
      <c r="H26" s="50">
        <f>'WEEKLY COMPETITIVE REPORT'!H26</f>
        <v>9</v>
      </c>
      <c r="I26" s="51">
        <f>'WEEKLY COMPETITIVE REPORT'!I26/Y4</f>
        <v>1911.5281501340482</v>
      </c>
      <c r="J26" s="51">
        <f>'WEEKLY COMPETITIVE REPORT'!J26/Y4</f>
        <v>5064.343163538874</v>
      </c>
      <c r="K26" s="59">
        <f>'WEEKLY COMPETITIVE REPORT'!K26</f>
        <v>252</v>
      </c>
      <c r="L26" s="59">
        <f>'WEEKLY COMPETITIVE REPORT'!L26</f>
        <v>684</v>
      </c>
      <c r="M26" s="52">
        <f>'WEEKLY COMPETITIVE REPORT'!M26</f>
        <v>-62.25516146109052</v>
      </c>
      <c r="N26" s="51">
        <f t="shared" si="3"/>
        <v>212.3920166815609</v>
      </c>
      <c r="O26" s="50">
        <f>'WEEKLY COMPETITIVE REPORT'!O26</f>
        <v>9</v>
      </c>
      <c r="P26" s="51">
        <f>'WEEKLY COMPETITIVE REPORT'!P26/Y4</f>
        <v>2774.798927613941</v>
      </c>
      <c r="Q26" s="51">
        <f>'WEEKLY COMPETITIVE REPORT'!Q26/Y4</f>
        <v>6762.7345844504025</v>
      </c>
      <c r="R26" s="59">
        <f>'WEEKLY COMPETITIVE REPORT'!R26</f>
        <v>382</v>
      </c>
      <c r="S26" s="59">
        <f>'WEEKLY COMPETITIVE REPORT'!S26</f>
        <v>942</v>
      </c>
      <c r="T26" s="52">
        <f>'WEEKLY COMPETITIVE REPORT'!T26</f>
        <v>-58.969276511397425</v>
      </c>
      <c r="U26" s="51">
        <f>'WEEKLY COMPETITIVE REPORT'!U26/Y4</f>
        <v>19497.319034852546</v>
      </c>
      <c r="V26" s="51">
        <f t="shared" si="4"/>
        <v>308.31099195710453</v>
      </c>
      <c r="W26" s="76">
        <f t="shared" si="5"/>
        <v>22272.117962466487</v>
      </c>
      <c r="X26" s="59">
        <f>'WEEKLY COMPETITIVE REPORT'!X26</f>
        <v>2926</v>
      </c>
      <c r="Y26" s="77">
        <f>'WEEKLY COMPETITIVE REPORT'!Y26</f>
        <v>3308</v>
      </c>
    </row>
    <row r="27" spans="1:25" ht="12.75" customHeight="1">
      <c r="A27" s="75">
        <v>14</v>
      </c>
      <c r="B27" s="48">
        <f>'WEEKLY COMPETITIVE REPORT'!B27</f>
        <v>19</v>
      </c>
      <c r="C27" s="48" t="str">
        <f>'WEEKLY COMPETITIVE REPORT'!C27</f>
        <v>LOVE, ROSIE</v>
      </c>
      <c r="D27" s="48" t="str">
        <f>'WEEKLY COMPETITIVE REPORT'!D27</f>
        <v>NA KONCU MAVRICE</v>
      </c>
      <c r="E27" s="48" t="str">
        <f>'WEEKLY COMPETITIVE REPORT'!E27</f>
        <v>IND</v>
      </c>
      <c r="F27" s="48" t="str">
        <f>'WEEKLY COMPETITIVE REPORT'!F27</f>
        <v>Blitz</v>
      </c>
      <c r="G27" s="50">
        <f>'WEEKLY COMPETITIVE REPORT'!G27</f>
        <v>3</v>
      </c>
      <c r="H27" s="50">
        <f>'WEEKLY COMPETITIVE REPORT'!H27</f>
        <v>10</v>
      </c>
      <c r="I27" s="51">
        <f>'WEEKLY COMPETITIVE REPORT'!I27/Y4</f>
        <v>1359.2493297587132</v>
      </c>
      <c r="J27" s="51">
        <f>'WEEKLY COMPETITIVE REPORT'!J27/Y17</f>
        <v>0.35903153870659443</v>
      </c>
      <c r="K27" s="59">
        <f>'WEEKLY COMPETITIVE REPORT'!K27</f>
        <v>167</v>
      </c>
      <c r="L27" s="59">
        <f>'WEEKLY COMPETITIVE REPORT'!L27</f>
        <v>207</v>
      </c>
      <c r="M27" s="52">
        <f>'WEEKLY COMPETITIVE REPORT'!M27</f>
        <v>-10.026619343389527</v>
      </c>
      <c r="N27" s="51">
        <f t="shared" si="3"/>
        <v>135.92493297587131</v>
      </c>
      <c r="O27" s="50">
        <f>'WEEKLY COMPETITIVE REPORT'!O27</f>
        <v>10</v>
      </c>
      <c r="P27" s="51">
        <f>'WEEKLY COMPETITIVE REPORT'!P27/Y4</f>
        <v>2549.597855227882</v>
      </c>
      <c r="Q27" s="51">
        <f>'WEEKLY COMPETITIVE REPORT'!Q27/Y17</f>
        <v>0.45715195922268237</v>
      </c>
      <c r="R27" s="59">
        <f>'WEEKLY COMPETITIVE REPORT'!R27</f>
        <v>556</v>
      </c>
      <c r="S27" s="59">
        <f>'WEEKLY COMPETITIVE REPORT'!S27</f>
        <v>263</v>
      </c>
      <c r="T27" s="52">
        <f>'WEEKLY COMPETITIVE REPORT'!T27</f>
        <v>32.543554006968634</v>
      </c>
      <c r="U27" s="51">
        <f>'WEEKLY COMPETITIVE REPORT'!U27/Y17</f>
        <v>2.375278751194648</v>
      </c>
      <c r="V27" s="51">
        <f t="shared" si="4"/>
        <v>254.9597855227882</v>
      </c>
      <c r="W27" s="76">
        <f t="shared" si="5"/>
        <v>2551.973133979077</v>
      </c>
      <c r="X27" s="59">
        <f>'WEEKLY COMPETITIVE REPORT'!X27</f>
        <v>1379</v>
      </c>
      <c r="Y27" s="77">
        <f>'WEEKLY COMPETITIVE REPORT'!Y27</f>
        <v>1935</v>
      </c>
    </row>
    <row r="28" spans="1:25" ht="12.75">
      <c r="A28" s="75">
        <v>15</v>
      </c>
      <c r="B28" s="48">
        <f>'WEEKLY COMPETITIVE REPORT'!B28</f>
        <v>15</v>
      </c>
      <c r="C28" s="48" t="str">
        <f>'WEEKLY COMPETITIVE REPORT'!C28</f>
        <v>THE HUNDRED YEAR OLD MAN WHO CLIMBED OUT THE WINDOW AND DISAPEARED</v>
      </c>
      <c r="D28" s="48" t="str">
        <f>'WEEKLY COMPETITIVE REPORT'!D28</f>
        <v>STOLETNIK, KI JE ZLEZEL SKOZI OKNO IN IZGINIL</v>
      </c>
      <c r="E28" s="48" t="str">
        <f>'WEEKLY COMPETITIVE REPORT'!E28</f>
        <v>IND</v>
      </c>
      <c r="F28" s="48" t="str">
        <f>'WEEKLY COMPETITIVE REPORT'!F28</f>
        <v>Cinemania</v>
      </c>
      <c r="G28" s="50">
        <f>'WEEKLY COMPETITIVE REPORT'!G28</f>
        <v>6</v>
      </c>
      <c r="H28" s="50">
        <f>'WEEKLY COMPETITIVE REPORT'!H28</f>
        <v>10</v>
      </c>
      <c r="I28" s="51">
        <f>'WEEKLY COMPETITIVE REPORT'!I28/Y4</f>
        <v>1741.2868632707775</v>
      </c>
      <c r="J28" s="51">
        <f>'WEEKLY COMPETITIVE REPORT'!J28/Y17</f>
        <v>0.43994902835297867</v>
      </c>
      <c r="K28" s="59">
        <f>'WEEKLY COMPETITIVE REPORT'!K28</f>
        <v>277</v>
      </c>
      <c r="L28" s="59">
        <f>'WEEKLY COMPETITIVE REPORT'!L28</f>
        <v>237</v>
      </c>
      <c r="M28" s="52">
        <f>'WEEKLY COMPETITIVE REPORT'!M28</f>
        <v>-5.937726285300499</v>
      </c>
      <c r="N28" s="51">
        <f t="shared" si="3"/>
        <v>174.12868632707776</v>
      </c>
      <c r="O28" s="50">
        <f>'WEEKLY COMPETITIVE REPORT'!O28</f>
        <v>10</v>
      </c>
      <c r="P28" s="51">
        <f>'WEEKLY COMPETITIVE REPORT'!P28/Y4</f>
        <v>2273.4584450402144</v>
      </c>
      <c r="Q28" s="51">
        <f>'WEEKLY COMPETITIVE REPORT'!Q28/Y17</f>
        <v>0.6040140172029309</v>
      </c>
      <c r="R28" s="59">
        <f>'WEEKLY COMPETITIVE REPORT'!R28</f>
        <v>367</v>
      </c>
      <c r="S28" s="59">
        <f>'WEEKLY COMPETITIVE REPORT'!S28</f>
        <v>349</v>
      </c>
      <c r="T28" s="52">
        <f>'WEEKLY COMPETITIVE REPORT'!T28</f>
        <v>-10.548523206751057</v>
      </c>
      <c r="U28" s="51">
        <f>'WEEKLY COMPETITIVE REPORT'!U28/Y17</f>
        <v>6.797387703090156</v>
      </c>
      <c r="V28" s="51">
        <f t="shared" si="4"/>
        <v>227.34584450402144</v>
      </c>
      <c r="W28" s="76">
        <f t="shared" si="5"/>
        <v>2280.2558327433044</v>
      </c>
      <c r="X28" s="59">
        <f>'WEEKLY COMPETITIVE REPORT'!W29</f>
        <v>4624</v>
      </c>
      <c r="Y28" s="77">
        <f>'WEEKLY COMPETITIVE REPORT'!X29</f>
        <v>665</v>
      </c>
    </row>
    <row r="29" spans="1:25" ht="12.75">
      <c r="A29" s="75">
        <v>16</v>
      </c>
      <c r="B29" s="48">
        <f>'WEEKLY COMPETITIVE REPORT'!B29</f>
        <v>11</v>
      </c>
      <c r="C29" s="48" t="str">
        <f>'WEEKLY COMPETITIVE REPORT'!C29</f>
        <v>TRASH</v>
      </c>
      <c r="D29" s="48" t="str">
        <f>'WEEKLY COMPETITIVE REPORT'!D29</f>
        <v>SMETI</v>
      </c>
      <c r="E29" s="48" t="str">
        <f>'WEEKLY COMPETITIVE REPORT'!E29</f>
        <v>UNI</v>
      </c>
      <c r="F29" s="48" t="str">
        <f>'WEEKLY COMPETITIVE REPORT'!F29</f>
        <v>Karantanija</v>
      </c>
      <c r="G29" s="50">
        <f>'WEEKLY COMPETITIVE REPORT'!G29</f>
        <v>2</v>
      </c>
      <c r="H29" s="50">
        <f>'WEEKLY COMPETITIVE REPORT'!H29</f>
        <v>9</v>
      </c>
      <c r="I29" s="51">
        <f>'WEEKLY COMPETITIVE REPORT'!I29/Y4</f>
        <v>974.5308310991957</v>
      </c>
      <c r="J29" s="51">
        <f>'WEEKLY COMPETITIVE REPORT'!J29/Y17</f>
        <v>0.8114049060210258</v>
      </c>
      <c r="K29" s="59">
        <f>'WEEKLY COMPETITIVE REPORT'!K29</f>
        <v>127</v>
      </c>
      <c r="L29" s="59">
        <f>'WEEKLY COMPETITIVE REPORT'!L29</f>
        <v>473</v>
      </c>
      <c r="M29" s="52">
        <f>'WEEKLY COMPETITIVE REPORT'!M29</f>
        <v>-71.45661562622693</v>
      </c>
      <c r="N29" s="51">
        <f t="shared" si="3"/>
        <v>108.28120345546618</v>
      </c>
      <c r="O29" s="50">
        <f>'WEEKLY COMPETITIVE REPORT'!O29</f>
        <v>9</v>
      </c>
      <c r="P29" s="51">
        <f>'WEEKLY COMPETITIVE REPORT'!P29/Y4</f>
        <v>1664.8793565683645</v>
      </c>
      <c r="Q29" s="51">
        <f>'WEEKLY COMPETITIVE REPORT'!Q29/Y17</f>
        <v>1.0774131889136667</v>
      </c>
      <c r="R29" s="59">
        <f>'WEEKLY COMPETITIVE REPORT'!R29</f>
        <v>325</v>
      </c>
      <c r="S29" s="59">
        <f>'WEEKLY COMPETITIVE REPORT'!S29</f>
        <v>665</v>
      </c>
      <c r="T29" s="52">
        <f>'WEEKLY COMPETITIVE REPORT'!T29</f>
        <v>-63.27616794795979</v>
      </c>
      <c r="U29" s="51" t="e">
        <f>'WEEKLY COMPETITIVE REPORT'!#REF!/Y4</f>
        <v>#REF!</v>
      </c>
      <c r="V29" s="51">
        <f t="shared" si="4"/>
        <v>184.98659517426273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990</v>
      </c>
    </row>
    <row r="30" spans="1:25" ht="12.75">
      <c r="A30" s="47">
        <v>17</v>
      </c>
      <c r="B30" s="48">
        <f>'WEEKLY COMPETITIVE REPORT'!B30</f>
        <v>20</v>
      </c>
      <c r="C30" s="48" t="str">
        <f>'WEEKLY COMPETITIVE REPORT'!C30</f>
        <v>SEX TAPE</v>
      </c>
      <c r="D30" s="48" t="str">
        <f>'WEEKLY COMPETITIVE REPORT'!D30</f>
        <v>VROČI POSNETKI</v>
      </c>
      <c r="E30" s="48" t="str">
        <f>'WEEKLY COMPETITIVE REPORT'!E30</f>
        <v>SONY</v>
      </c>
      <c r="F30" s="48" t="str">
        <f>'WEEKLY COMPETITIVE REPORT'!F30</f>
        <v>CF</v>
      </c>
      <c r="G30" s="50">
        <f>'WEEKLY COMPETITIVE REPORT'!G30</f>
        <v>15</v>
      </c>
      <c r="H30" s="50">
        <f>'WEEKLY COMPETITIVE REPORT'!H30</f>
        <v>11</v>
      </c>
      <c r="I30" s="51">
        <f>'WEEKLY COMPETITIVE REPORT'!I30/Y4</f>
        <v>1140.7506702412868</v>
      </c>
      <c r="J30" s="51">
        <f>'WEEKLY COMPETITIVE REPORT'!J30/Y17</f>
        <v>0.27524689391525964</v>
      </c>
      <c r="K30" s="59">
        <f>'WEEKLY COMPETITIVE REPORT'!K30</f>
        <v>159</v>
      </c>
      <c r="L30" s="59">
        <f>'WEEKLY COMPETITIVE REPORT'!L30</f>
        <v>169</v>
      </c>
      <c r="M30" s="52">
        <f>'WEEKLY COMPETITIVE REPORT'!M30</f>
        <v>-1.5046296296296333</v>
      </c>
      <c r="N30" s="51">
        <f t="shared" si="3"/>
        <v>103.70460638557152</v>
      </c>
      <c r="O30" s="50">
        <f>'WEEKLY COMPETITIVE REPORT'!O30</f>
        <v>11</v>
      </c>
      <c r="P30" s="51">
        <f>'WEEKLY COMPETITIVE REPORT'!P30/Y4</f>
        <v>1572.3860589812332</v>
      </c>
      <c r="Q30" s="51">
        <f>'WEEKLY COMPETITIVE REPORT'!Q30/Y17</f>
        <v>0.3615801210576617</v>
      </c>
      <c r="R30" s="59">
        <f>'WEEKLY COMPETITIVE REPORT'!R30</f>
        <v>231</v>
      </c>
      <c r="S30" s="59">
        <f>'WEEKLY COMPETITIVE REPORT'!S30</f>
        <v>229</v>
      </c>
      <c r="T30" s="52">
        <f>'WEEKLY COMPETITIVE REPORT'!T30</f>
        <v>3.348017621145388</v>
      </c>
      <c r="U30" s="51">
        <f>'WEEKLY COMPETITIVE REPORT'!U30/Y4</f>
        <v>200261.39410187668</v>
      </c>
      <c r="V30" s="51">
        <f t="shared" si="4"/>
        <v>142.9441871801121</v>
      </c>
      <c r="W30" s="76">
        <f t="shared" si="5"/>
        <v>201833.78016085792</v>
      </c>
      <c r="X30" s="59">
        <f>'WEEKLY COMPETITIVE REPORT'!X30</f>
        <v>28896</v>
      </c>
      <c r="Y30" s="77">
        <f>'WEEKLY COMPETITIVE REPORT'!Y30</f>
        <v>29127</v>
      </c>
    </row>
    <row r="31" spans="1:25" ht="12.75">
      <c r="A31" s="75">
        <v>18</v>
      </c>
      <c r="B31" s="48">
        <f>'WEEKLY COMPETITIVE REPORT'!B31</f>
        <v>10</v>
      </c>
      <c r="C31" s="48" t="str">
        <f>'WEEKLY COMPETITIVE REPORT'!C31</f>
        <v>A LONG WAY DOWN</v>
      </c>
      <c r="D31" s="48" t="str">
        <f>'WEEKLY COMPETITIVE REPORT'!D31</f>
        <v>DOLGA POT NAVZDOL</v>
      </c>
      <c r="E31" s="48" t="str">
        <f>'WEEKLY COMPETITIVE REPORT'!E31</f>
        <v>IND</v>
      </c>
      <c r="F31" s="48" t="str">
        <f>'WEEKLY COMPETITIVE REPORT'!F31</f>
        <v>Cinemania</v>
      </c>
      <c r="G31" s="50">
        <f>'WEEKLY COMPETITIVE REPORT'!G31</f>
        <v>2</v>
      </c>
      <c r="H31" s="50">
        <f>'WEEKLY COMPETITIVE REPORT'!H31</f>
        <v>9</v>
      </c>
      <c r="I31" s="51">
        <f>'WEEKLY COMPETITIVE REPORT'!I31/Y4</f>
        <v>1126.0053619302948</v>
      </c>
      <c r="J31" s="51">
        <f>'WEEKLY COMPETITIVE REPORT'!J31/Y17</f>
        <v>0.9640012742911755</v>
      </c>
      <c r="K31" s="59">
        <f>'WEEKLY COMPETITIVE REPORT'!K31</f>
        <v>148</v>
      </c>
      <c r="L31" s="59">
        <f>'WEEKLY COMPETITIVE REPORT'!L31</f>
        <v>546</v>
      </c>
      <c r="M31" s="52">
        <f>'WEEKLY COMPETITIVE REPORT'!M31</f>
        <v>-72.24058162590879</v>
      </c>
      <c r="N31" s="51">
        <f t="shared" si="3"/>
        <v>125.11170688114387</v>
      </c>
      <c r="O31" s="50">
        <f>'WEEKLY COMPETITIVE REPORT'!O31</f>
        <v>9</v>
      </c>
      <c r="P31" s="51">
        <f>'WEEKLY COMPETITIVE REPORT'!P31/Y4</f>
        <v>1557.6407506702412</v>
      </c>
      <c r="Q31" s="51">
        <f>'WEEKLY COMPETITIVE REPORT'!Q31/Y17</f>
        <v>1.2902198152277795</v>
      </c>
      <c r="R31" s="59">
        <f>'WEEKLY COMPETITIVE REPORT'!R31</f>
        <v>221</v>
      </c>
      <c r="S31" s="59">
        <f>'WEEKLY COMPETITIVE REPORT'!S31</f>
        <v>779</v>
      </c>
      <c r="T31" s="52">
        <f>'WEEKLY COMPETITIVE REPORT'!T31</f>
        <v>-71.30864197530863</v>
      </c>
      <c r="U31" s="51">
        <f>'WEEKLY COMPETITIVE REPORT'!U31/Y4</f>
        <v>5428.954423592493</v>
      </c>
      <c r="V31" s="51">
        <f t="shared" si="4"/>
        <v>173.0711945189157</v>
      </c>
      <c r="W31" s="76">
        <f t="shared" si="5"/>
        <v>6986.595174262735</v>
      </c>
      <c r="X31" s="59">
        <f>'WEEKLY COMPETITIVE REPORT'!X31</f>
        <v>779</v>
      </c>
      <c r="Y31" s="77">
        <f>'WEEKLY COMPETITIVE REPORT'!Y31</f>
        <v>1000</v>
      </c>
    </row>
    <row r="32" spans="1:25" ht="12.75">
      <c r="A32" s="75">
        <v>19</v>
      </c>
      <c r="B32" s="48">
        <f>'WEEKLY COMPETITIVE REPORT'!B32</f>
        <v>17</v>
      </c>
      <c r="C32" s="48" t="str">
        <f>'WEEKLY COMPETITIVE REPORT'!C32</f>
        <v>A WALK AMONG THE TOMBSTONES</v>
      </c>
      <c r="D32" s="48" t="str">
        <f>'WEEKLY COMPETITIVE REPORT'!D32</f>
        <v>SPREHOD MED NAGROBNIKI</v>
      </c>
      <c r="E32" s="48" t="str">
        <f>'WEEKLY COMPETITIVE REPORT'!E32</f>
        <v>IND</v>
      </c>
      <c r="F32" s="48" t="str">
        <f>'WEEKLY COMPETITIVE REPORT'!F32</f>
        <v>Cinemania</v>
      </c>
      <c r="G32" s="50">
        <f>'WEEKLY COMPETITIVE REPORT'!G32</f>
        <v>5</v>
      </c>
      <c r="H32" s="50">
        <f>'WEEKLY COMPETITIVE REPORT'!H32</f>
        <v>9</v>
      </c>
      <c r="I32" s="51">
        <f>'WEEKLY COMPETITIVE REPORT'!I32/Y4</f>
        <v>1041.554959785523</v>
      </c>
      <c r="J32" s="51">
        <f>'WEEKLY COMPETITIVE REPORT'!J32/Y17</f>
        <v>0.3596686842943613</v>
      </c>
      <c r="K32" s="59">
        <f>'WEEKLY COMPETITIVE REPORT'!K32</f>
        <v>133</v>
      </c>
      <c r="L32" s="59">
        <f>'WEEKLY COMPETITIVE REPORT'!L32</f>
        <v>203</v>
      </c>
      <c r="M32" s="52">
        <f>'WEEKLY COMPETITIVE REPORT'!M32</f>
        <v>-31.178033658104525</v>
      </c>
      <c r="N32" s="51">
        <f t="shared" si="3"/>
        <v>115.7283288650581</v>
      </c>
      <c r="O32" s="50">
        <f>'WEEKLY COMPETITIVE REPORT'!O32</f>
        <v>9</v>
      </c>
      <c r="P32" s="51">
        <f>'WEEKLY COMPETITIVE REPORT'!P32/Y4</f>
        <v>1493.2975871313672</v>
      </c>
      <c r="Q32" s="51">
        <f>'WEEKLY COMPETITIVE REPORT'!Q32/Y17</f>
        <v>0.5463523415100351</v>
      </c>
      <c r="R32" s="59">
        <f>'WEEKLY COMPETITIVE REPORT'!R32</f>
        <v>200</v>
      </c>
      <c r="S32" s="59">
        <f>'WEEKLY COMPETITIVE REPORT'!S32</f>
        <v>324</v>
      </c>
      <c r="T32" s="52">
        <f>'WEEKLY COMPETITIVE REPORT'!T32</f>
        <v>-35.04373177842565</v>
      </c>
      <c r="U32" s="51">
        <f>'WEEKLY COMPETITIVE REPORT'!U32/Y4</f>
        <v>23530.83109919571</v>
      </c>
      <c r="V32" s="51">
        <f t="shared" si="4"/>
        <v>165.92195412570746</v>
      </c>
      <c r="W32" s="76">
        <f t="shared" si="5"/>
        <v>25024.12868632708</v>
      </c>
      <c r="X32" s="59">
        <f>'WEEKLY COMPETITIVE REPORT'!X32</f>
        <v>3327</v>
      </c>
      <c r="Y32" s="77">
        <f>'WEEKLY COMPETITIVE REPORT'!Y32</f>
        <v>3527</v>
      </c>
    </row>
    <row r="33" spans="1:25" ht="12.75">
      <c r="A33" s="75">
        <v>20</v>
      </c>
      <c r="B33" s="48">
        <f>'WEEKLY COMPETITIVE REPORT'!B33</f>
        <v>18</v>
      </c>
      <c r="C33" s="48" t="str">
        <f>'WEEKLY COMPETITIVE REPORT'!C33</f>
        <v>KDO MI UGRABI ŽENO</v>
      </c>
      <c r="D33" s="48" t="str">
        <f>'WEEKLY COMPETITIVE REPORT'!D33</f>
        <v>LIFE OF CRIME</v>
      </c>
      <c r="E33" s="48" t="str">
        <f>'WEEKLY COMPETITIVE REPORT'!E33</f>
        <v>IND</v>
      </c>
      <c r="F33" s="48" t="str">
        <f>'WEEKLY COMPETITIVE REPORT'!F33</f>
        <v>FIVIA</v>
      </c>
      <c r="G33" s="50">
        <f>'WEEKLY COMPETITIVE REPORT'!G33</f>
        <v>3</v>
      </c>
      <c r="H33" s="50">
        <f>'WEEKLY COMPETITIVE REPORT'!H33</f>
        <v>9</v>
      </c>
      <c r="I33" s="51">
        <f>'WEEKLY COMPETITIVE REPORT'!I33/Y4</f>
        <v>1001.3404825737265</v>
      </c>
      <c r="J33" s="51">
        <f>'WEEKLY COMPETITIVE REPORT'!J33/Y17</f>
        <v>0.41159604969735586</v>
      </c>
      <c r="K33" s="59">
        <f>'WEEKLY COMPETITIVE REPORT'!K33</f>
        <v>130</v>
      </c>
      <c r="L33" s="59">
        <f>'WEEKLY COMPETITIVE REPORT'!L33</f>
        <v>235</v>
      </c>
      <c r="M33" s="52">
        <f>'WEEKLY COMPETITIVE REPORT'!M33</f>
        <v>-42.18266253869969</v>
      </c>
      <c r="N33" s="51">
        <f t="shared" si="3"/>
        <v>111.26005361930294</v>
      </c>
      <c r="O33" s="50">
        <f>'WEEKLY COMPETITIVE REPORT'!O33</f>
        <v>9</v>
      </c>
      <c r="P33" s="51">
        <f>'WEEKLY COMPETITIVE REPORT'!P33/Y4</f>
        <v>1391.42091152815</v>
      </c>
      <c r="Q33" s="51">
        <f>'WEEKLY COMPETITIVE REPORT'!Q33/Y17</f>
        <v>0.5460337687161516</v>
      </c>
      <c r="R33" s="59">
        <f>'WEEKLY COMPETITIVE REPORT'!R33</f>
        <v>193</v>
      </c>
      <c r="S33" s="59">
        <f>'WEEKLY COMPETITIVE REPORT'!S33</f>
        <v>330</v>
      </c>
      <c r="T33" s="52">
        <f>'WEEKLY COMPETITIVE REPORT'!T33</f>
        <v>-39.439906651108515</v>
      </c>
      <c r="U33" s="51">
        <f>'WEEKLY COMPETITIVE REPORT'!U33/Y4</f>
        <v>9856.56836461126</v>
      </c>
      <c r="V33" s="51">
        <f t="shared" si="4"/>
        <v>154.6023235031278</v>
      </c>
      <c r="W33" s="76">
        <f t="shared" si="5"/>
        <v>11247.98927613941</v>
      </c>
      <c r="X33" s="59">
        <f>'WEEKLY COMPETITIVE REPORT'!X33</f>
        <v>1375</v>
      </c>
      <c r="Y33" s="77">
        <f>'WEEKLY COMPETITIVE REPORT'!Y33</f>
        <v>1568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203</v>
      </c>
      <c r="I34" s="67">
        <f>SUM(I14:I33)</f>
        <v>213364.6112600536</v>
      </c>
      <c r="J34" s="66">
        <f>SUM(J14:J33)</f>
        <v>146468.7683514584</v>
      </c>
      <c r="K34" s="66">
        <f>SUM(K14:K33)</f>
        <v>27996</v>
      </c>
      <c r="L34" s="66">
        <f>SUM(L14:L33)</f>
        <v>21229</v>
      </c>
      <c r="M34" s="52">
        <f>'WEEKLY COMPETITIVE REPORT'!M34</f>
        <v>325.0540764280182</v>
      </c>
      <c r="N34" s="67">
        <f>I34/H34</f>
        <v>1051.0571983253872</v>
      </c>
      <c r="O34" s="64">
        <f>'WEEKLY COMPETITIVE REPORT'!O34</f>
        <v>197</v>
      </c>
      <c r="P34" s="66">
        <f>SUM(P14:P33)</f>
        <v>314873.99463806977</v>
      </c>
      <c r="Q34" s="66">
        <f>SUM(Q14:Q33)</f>
        <v>191933.8371888043</v>
      </c>
      <c r="R34" s="66">
        <f>SUM(R14:R33)</f>
        <v>54106</v>
      </c>
      <c r="S34" s="66">
        <f>SUM(S14:S33)</f>
        <v>29448</v>
      </c>
      <c r="T34" s="80">
        <f>P34/Q34-100%</f>
        <v>0.6405340467836835</v>
      </c>
      <c r="U34" s="66" t="e">
        <f>SUM(U14:U33)</f>
        <v>#REF!</v>
      </c>
      <c r="V34" s="67">
        <f>P34/O34</f>
        <v>1598.3451504470547</v>
      </c>
      <c r="W34" s="66" t="e">
        <f>SUM(W14:W33)</f>
        <v>#REF!</v>
      </c>
      <c r="X34" s="66" t="e">
        <f>SUM(X14:X33)</f>
        <v>#REF!</v>
      </c>
      <c r="Y34" s="68">
        <f>SUM(Y14:Y33)</f>
        <v>255399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2014-11-20T13:42:10Z</dcterms:modified>
  <cp:category/>
  <cp:version/>
  <cp:contentType/>
  <cp:contentStatus/>
</cp:coreProperties>
</file>