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125" windowWidth="22500" windowHeight="9975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<sst xmlns="http://schemas.openxmlformats.org/spreadsheetml/2006/main" count="262" uniqueCount="96">
  <si>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</si>
  <si>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</si>
  <si>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</si>
  <si>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</si>
  <si>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</si>
  <si>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</si>
  <si>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</si>
  <si>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</si>
  <si>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</si>
  <si>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</si>
  <si>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</si>
  <si>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</si>
  <si>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</si>
  <si>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</si>
  <si>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</si>
  <si>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</si>
  <si>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</si>
  <si>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</si>
  <si>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</si>
  <si>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</si>
  <si>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</si>
  <si>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</si>
  <si>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</si>
  <si>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</si>
  <si>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</si>
  <si>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</si>
  <si>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</si>
  <si>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</si>
  <si>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</si>
  <si>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</si>
  <si>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</si>
  <si>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</si>
  <si>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</si>
  <si>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</si>
  <si>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</si>
  <si>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</si>
  <si>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</si>
  <si>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</si>
  <si>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</si>
  <si>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</si>
  <si>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</si>
  <si>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</si>
  <si>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</si>
  <si>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</si>
  <si>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</si>
  <si>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</si>
  <si>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</si>
  <si>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</si>
  <si>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</si>
  <si>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</si>
  <si>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</si>
  <si>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</si>
  <si>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</si>
  <si>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</si>
  <si>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Cinemania</t>
  </si>
  <si>
    <t>Blitz</t>
  </si>
  <si>
    <t>DOM</t>
  </si>
  <si>
    <t>T O T A L</t>
  </si>
  <si>
    <t>All amounts in $ US</t>
  </si>
  <si>
    <t>CUM.  B.O.</t>
  </si>
  <si>
    <t>DRACULA UNTOLD</t>
  </si>
  <si>
    <t>DRAKULA SKRITA ZGODBA</t>
  </si>
  <si>
    <t>FOX</t>
  </si>
  <si>
    <t>THE HUNDRED YEAR OLD MAN WHO CLIMBED OUT THE WINDOW AND DISAPEARED</t>
  </si>
  <si>
    <t>STOLETNIK, KI JE ZLEZEL SKOZI OKNO IN IZGINIL</t>
  </si>
  <si>
    <t>A WALK AMONG THE TOMBSTONES</t>
  </si>
  <si>
    <t>SPREHOD MED NAGROBNIKI</t>
  </si>
  <si>
    <t>MAYA THE BEE</t>
  </si>
  <si>
    <t>ČEBELICA MAJA</t>
  </si>
  <si>
    <t>OUIJA</t>
  </si>
  <si>
    <t>VLOGA ZA EMO</t>
  </si>
  <si>
    <t>Constantin Film</t>
  </si>
  <si>
    <t>MALI BUDO</t>
  </si>
  <si>
    <t>FURY</t>
  </si>
  <si>
    <t>BES</t>
  </si>
  <si>
    <t>TRASH</t>
  </si>
  <si>
    <t>SMETI</t>
  </si>
  <si>
    <t>A LONG WAY DOWN</t>
  </si>
  <si>
    <t>DOLGA POT NAVZDOL</t>
  </si>
  <si>
    <t>INTERSTELLAR</t>
  </si>
  <si>
    <t>WB</t>
  </si>
  <si>
    <t>MEDZVEZDJE</t>
  </si>
  <si>
    <t>DUMB AND DUMBER TO</t>
  </si>
  <si>
    <t>BUTEC IN BUTEC DA</t>
  </si>
  <si>
    <t>LET'S BE COPS</t>
  </si>
  <si>
    <t>SKORAJ POLICAJA</t>
  </si>
  <si>
    <t>THE BOXTROLLS</t>
  </si>
  <si>
    <t>ŠKATLARJI</t>
  </si>
  <si>
    <t>AMAZONIA</t>
  </si>
  <si>
    <t>AMAZONIJA</t>
  </si>
  <si>
    <t>HUNGER GAMES</t>
  </si>
  <si>
    <t>IGRE LAKOTE: UPOR, 1.DEL</t>
  </si>
  <si>
    <t>20 - Nov</t>
  </si>
  <si>
    <t>26 - Nov</t>
  </si>
  <si>
    <t>21 - Nov</t>
  </si>
  <si>
    <t>23 - Nov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</si>
</sst>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3" fontId="2" fillId="0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8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4">
      <selection activeCell="W8" sqref="W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94</v>
      </c>
      <c r="L4" s="12"/>
      <c r="M4" s="81" t="s">
        <v>95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92</v>
      </c>
      <c r="L5" s="22"/>
      <c r="M5" s="82" t="s">
        <v>93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47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41970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82</v>
      </c>
      <c r="D14" s="48" t="s">
        <v>83</v>
      </c>
      <c r="E14" s="49" t="s">
        <v>50</v>
      </c>
      <c r="F14" s="49" t="s">
        <v>55</v>
      </c>
      <c r="G14" s="50">
        <v>2</v>
      </c>
      <c r="H14" s="50">
        <v>10</v>
      </c>
      <c r="I14" s="51">
        <v>65046</v>
      </c>
      <c r="J14" s="51">
        <v>78953</v>
      </c>
      <c r="K14" s="59">
        <v>11431</v>
      </c>
      <c r="L14" s="59">
        <v>13963</v>
      </c>
      <c r="M14" s="52">
        <f>(I14/J14*100)-100</f>
        <v>-17.614276848251492</v>
      </c>
      <c r="N14" s="51">
        <f>I14/H14</f>
        <v>6504.6</v>
      </c>
      <c r="O14" s="53">
        <v>10</v>
      </c>
      <c r="P14" s="51">
        <v>82764</v>
      </c>
      <c r="Q14" s="51">
        <v>113315</v>
      </c>
      <c r="R14" s="91">
        <v>15592</v>
      </c>
      <c r="S14" s="91">
        <v>25913</v>
      </c>
      <c r="T14" s="52">
        <f>(P14/Q14*100)-100</f>
        <v>-26.961126064510438</v>
      </c>
      <c r="U14" s="114">
        <v>113315</v>
      </c>
      <c r="V14" s="91">
        <f>P14/O14</f>
        <v>8276.4</v>
      </c>
      <c r="W14" s="85">
        <f>SUM(U14,P14)</f>
        <v>196079</v>
      </c>
      <c r="X14" s="54">
        <v>25913</v>
      </c>
      <c r="Y14" s="55">
        <f>SUM(X14,R14)</f>
        <v>41505</v>
      </c>
    </row>
    <row r="15" spans="1:25" ht="12.75">
      <c r="A15" s="47">
        <v>2</v>
      </c>
      <c r="B15" s="47" t="s">
        <v>41</v>
      </c>
      <c r="C15" s="48" t="s">
        <v>90</v>
      </c>
      <c r="D15" s="48" t="s">
        <v>91</v>
      </c>
      <c r="E15" s="49" t="s">
        <v>50</v>
      </c>
      <c r="F15" s="49" t="s">
        <v>55</v>
      </c>
      <c r="G15" s="50">
        <v>1</v>
      </c>
      <c r="H15" s="50">
        <v>9</v>
      </c>
      <c r="I15" s="51">
        <v>40403</v>
      </c>
      <c r="J15" s="51"/>
      <c r="K15" s="51">
        <v>6948</v>
      </c>
      <c r="L15" s="51"/>
      <c r="M15" s="52"/>
      <c r="N15" s="51">
        <f>I15/H15</f>
        <v>4489.222222222223</v>
      </c>
      <c r="O15" s="53">
        <v>9</v>
      </c>
      <c r="P15" s="51">
        <v>54885</v>
      </c>
      <c r="Q15" s="51"/>
      <c r="R15" s="94">
        <v>10093</v>
      </c>
      <c r="S15" s="94"/>
      <c r="T15" s="52"/>
      <c r="U15" s="86">
        <v>2199</v>
      </c>
      <c r="V15" s="94">
        <f>P15/O15</f>
        <v>6098.333333333333</v>
      </c>
      <c r="W15" s="86">
        <f>SUM(U15,P15)</f>
        <v>57084</v>
      </c>
      <c r="X15" s="87">
        <v>358</v>
      </c>
      <c r="Y15" s="55">
        <f>SUM(X15,R15)</f>
        <v>10451</v>
      </c>
    </row>
    <row r="16" spans="1:25" ht="12.75">
      <c r="A16" s="47">
        <v>3</v>
      </c>
      <c r="B16" s="47">
        <v>3</v>
      </c>
      <c r="C16" s="58" t="s">
        <v>79</v>
      </c>
      <c r="D16" s="58" t="s">
        <v>81</v>
      </c>
      <c r="E16" s="49" t="s">
        <v>80</v>
      </c>
      <c r="F16" s="49" t="s">
        <v>55</v>
      </c>
      <c r="G16" s="50">
        <v>3</v>
      </c>
      <c r="H16" s="50">
        <v>9</v>
      </c>
      <c r="I16" s="51">
        <v>11580</v>
      </c>
      <c r="J16" s="51">
        <v>15505</v>
      </c>
      <c r="K16" s="56">
        <v>1802</v>
      </c>
      <c r="L16" s="56">
        <v>2413</v>
      </c>
      <c r="M16" s="52">
        <f>(I16/J16*100)-100</f>
        <v>-25.314414704933895</v>
      </c>
      <c r="N16" s="51">
        <f>I16/H16</f>
        <v>1286.6666666666667</v>
      </c>
      <c r="O16" s="50">
        <v>9</v>
      </c>
      <c r="P16" s="51">
        <v>16423</v>
      </c>
      <c r="Q16" s="51">
        <v>23241</v>
      </c>
      <c r="R16" s="94">
        <v>2801</v>
      </c>
      <c r="S16" s="94">
        <v>4995</v>
      </c>
      <c r="T16" s="52">
        <f>(P16/Q16*100)-100</f>
        <v>-29.33608708747471</v>
      </c>
      <c r="U16" s="108">
        <v>58124</v>
      </c>
      <c r="V16" s="94">
        <f>P16/O16</f>
        <v>1824.7777777777778</v>
      </c>
      <c r="W16" s="86">
        <f>SUM(U16,P16)</f>
        <v>74547</v>
      </c>
      <c r="X16" s="88">
        <v>11146</v>
      </c>
      <c r="Y16" s="55">
        <f>SUM(X16,R16)</f>
        <v>13947</v>
      </c>
    </row>
    <row r="17" spans="1:25" ht="12.75">
      <c r="A17" s="47">
        <v>4</v>
      </c>
      <c r="B17" s="47">
        <v>2</v>
      </c>
      <c r="C17" s="48" t="s">
        <v>67</v>
      </c>
      <c r="D17" s="48" t="s">
        <v>68</v>
      </c>
      <c r="E17" s="49" t="s">
        <v>50</v>
      </c>
      <c r="F17" s="49" t="s">
        <v>47</v>
      </c>
      <c r="G17" s="50">
        <v>5</v>
      </c>
      <c r="H17" s="50">
        <v>17</v>
      </c>
      <c r="I17" s="56">
        <v>11235</v>
      </c>
      <c r="J17" s="56">
        <v>18674</v>
      </c>
      <c r="K17" s="57">
        <v>1985</v>
      </c>
      <c r="L17" s="57">
        <v>3344</v>
      </c>
      <c r="M17" s="52">
        <f>(I17/J17*100)-100</f>
        <v>-39.83613580379137</v>
      </c>
      <c r="N17" s="51">
        <f>I17/H17</f>
        <v>660.8823529411765</v>
      </c>
      <c r="O17" s="50">
        <v>17</v>
      </c>
      <c r="P17" s="59">
        <v>13766</v>
      </c>
      <c r="Q17" s="59">
        <v>26542</v>
      </c>
      <c r="R17" s="96">
        <v>2533</v>
      </c>
      <c r="S17" s="96">
        <v>5999</v>
      </c>
      <c r="T17" s="52">
        <f>(P17/Q17*100)-100</f>
        <v>-48.13503127119283</v>
      </c>
      <c r="U17" s="86">
        <v>224518</v>
      </c>
      <c r="V17" s="94">
        <f>P17/O17</f>
        <v>809.7647058823529</v>
      </c>
      <c r="W17" s="86">
        <f>SUM(U17,P17)</f>
        <v>238284</v>
      </c>
      <c r="X17" s="89">
        <v>43402</v>
      </c>
      <c r="Y17" s="55">
        <f>SUM(X17,R17)</f>
        <v>45935</v>
      </c>
    </row>
    <row r="18" spans="1:25" ht="13.5" customHeight="1">
      <c r="A18" s="47">
        <v>5</v>
      </c>
      <c r="B18" s="47">
        <v>4</v>
      </c>
      <c r="C18" s="48" t="s">
        <v>86</v>
      </c>
      <c r="D18" s="48" t="s">
        <v>87</v>
      </c>
      <c r="E18" s="49" t="s">
        <v>46</v>
      </c>
      <c r="F18" s="49" t="s">
        <v>47</v>
      </c>
      <c r="G18" s="50">
        <v>2</v>
      </c>
      <c r="H18" s="50">
        <v>17</v>
      </c>
      <c r="I18" s="51">
        <v>7354</v>
      </c>
      <c r="J18" s="51">
        <v>10023</v>
      </c>
      <c r="K18" s="51">
        <v>1272</v>
      </c>
      <c r="L18" s="51">
        <v>1752</v>
      </c>
      <c r="M18" s="52">
        <f>(I18/J18*100)-100</f>
        <v>-26.628753866107957</v>
      </c>
      <c r="N18" s="51">
        <f>I18/H18</f>
        <v>432.5882352941176</v>
      </c>
      <c r="O18" s="60">
        <v>17</v>
      </c>
      <c r="P18" s="51">
        <v>8741</v>
      </c>
      <c r="Q18" s="51">
        <v>13879</v>
      </c>
      <c r="R18" s="94">
        <v>1573</v>
      </c>
      <c r="S18" s="94">
        <v>3010</v>
      </c>
      <c r="T18" s="52">
        <f>(P18/Q18*100)-100</f>
        <v>-37.0199582102457</v>
      </c>
      <c r="U18" s="86">
        <v>14416</v>
      </c>
      <c r="V18" s="94">
        <f>P18/O18</f>
        <v>514.1764705882352</v>
      </c>
      <c r="W18" s="86">
        <f>SUM(U18,P18)</f>
        <v>23157</v>
      </c>
      <c r="X18" s="89">
        <v>3139</v>
      </c>
      <c r="Y18" s="55">
        <f>SUM(X18,R18)</f>
        <v>4712</v>
      </c>
    </row>
    <row r="19" spans="1:25" ht="12.75">
      <c r="A19" s="47">
        <v>6</v>
      </c>
      <c r="B19" s="47">
        <v>5</v>
      </c>
      <c r="C19" s="48" t="s">
        <v>70</v>
      </c>
      <c r="D19" s="48" t="s">
        <v>70</v>
      </c>
      <c r="E19" s="49" t="s">
        <v>56</v>
      </c>
      <c r="F19" s="49" t="s">
        <v>71</v>
      </c>
      <c r="G19" s="50">
        <v>5</v>
      </c>
      <c r="H19" s="50">
        <v>10</v>
      </c>
      <c r="I19" s="56">
        <v>3840</v>
      </c>
      <c r="J19" s="56">
        <v>5262</v>
      </c>
      <c r="K19" s="56">
        <v>954</v>
      </c>
      <c r="L19" s="56">
        <v>1022</v>
      </c>
      <c r="M19" s="52">
        <f>(I19/J19*100)-100</f>
        <v>-27.02394526795895</v>
      </c>
      <c r="N19" s="51">
        <f>I19/H19</f>
        <v>384</v>
      </c>
      <c r="O19" s="60">
        <v>10</v>
      </c>
      <c r="P19" s="51">
        <v>6513</v>
      </c>
      <c r="Q19" s="51">
        <v>10861</v>
      </c>
      <c r="R19" s="94">
        <v>1673</v>
      </c>
      <c r="S19" s="94">
        <v>3172</v>
      </c>
      <c r="T19" s="52">
        <f>(P19/Q19*100)-100</f>
        <v>-40.03314611914188</v>
      </c>
      <c r="U19" s="86">
        <v>84829</v>
      </c>
      <c r="V19" s="94">
        <f>P19/O19</f>
        <v>651.3</v>
      </c>
      <c r="W19" s="86">
        <f>SUM(U19,P19)</f>
        <v>91342</v>
      </c>
      <c r="X19" s="89">
        <v>20363</v>
      </c>
      <c r="Y19" s="55">
        <f>SUM(X19,R19)</f>
        <v>22036</v>
      </c>
    </row>
    <row r="20" spans="1:25" ht="12.75">
      <c r="A20" s="47">
        <v>7</v>
      </c>
      <c r="B20" s="47">
        <v>10</v>
      </c>
      <c r="C20" s="48" t="s">
        <v>48</v>
      </c>
      <c r="D20" s="48" t="s">
        <v>49</v>
      </c>
      <c r="E20" s="49" t="s">
        <v>50</v>
      </c>
      <c r="F20" s="49" t="s">
        <v>51</v>
      </c>
      <c r="G20" s="50">
        <v>12</v>
      </c>
      <c r="H20" s="50">
        <v>12</v>
      </c>
      <c r="I20" s="51">
        <v>2851</v>
      </c>
      <c r="J20" s="51">
        <v>2330</v>
      </c>
      <c r="K20" s="51">
        <v>497</v>
      </c>
      <c r="L20" s="51">
        <v>427</v>
      </c>
      <c r="M20" s="52">
        <f>(I20/J20*100)-100</f>
        <v>22.360515021459236</v>
      </c>
      <c r="N20" s="51">
        <f>I20/H20</f>
        <v>237.58333333333334</v>
      </c>
      <c r="O20" s="53">
        <v>12</v>
      </c>
      <c r="P20" s="51">
        <v>3796</v>
      </c>
      <c r="Q20" s="51">
        <v>3197</v>
      </c>
      <c r="R20" s="94">
        <v>694</v>
      </c>
      <c r="S20" s="94">
        <v>616</v>
      </c>
      <c r="T20" s="95">
        <f>(P20/Q20*100)-100</f>
        <v>18.736315295589606</v>
      </c>
      <c r="U20" s="86">
        <v>59488</v>
      </c>
      <c r="V20" s="94">
        <f>P20/O20</f>
        <v>316.3333333333333</v>
      </c>
      <c r="W20" s="86">
        <f>SUM(U20,P20)</f>
        <v>63284</v>
      </c>
      <c r="X20" s="90">
        <v>11598</v>
      </c>
      <c r="Y20" s="55">
        <f>SUM(X20,R20)</f>
        <v>12292</v>
      </c>
    </row>
    <row r="21" spans="1:25" ht="12.75">
      <c r="A21" s="47">
        <v>8</v>
      </c>
      <c r="B21" s="47">
        <v>8</v>
      </c>
      <c r="C21" s="48" t="s">
        <v>69</v>
      </c>
      <c r="D21" s="48" t="s">
        <v>69</v>
      </c>
      <c r="E21" s="49" t="s">
        <v>46</v>
      </c>
      <c r="F21" s="49" t="s">
        <v>47</v>
      </c>
      <c r="G21" s="50">
        <v>5</v>
      </c>
      <c r="H21" s="50">
        <v>9</v>
      </c>
      <c r="I21" s="56">
        <v>2311</v>
      </c>
      <c r="J21" s="56">
        <v>3531</v>
      </c>
      <c r="K21" s="56">
        <v>436</v>
      </c>
      <c r="L21" s="56">
        <v>645</v>
      </c>
      <c r="M21" s="52">
        <f>(I21/J21*100)-100</f>
        <v>-34.5511186632682</v>
      </c>
      <c r="N21" s="51">
        <f>I21/H21</f>
        <v>256.77777777777777</v>
      </c>
      <c r="O21" s="53">
        <v>9</v>
      </c>
      <c r="P21" s="62">
        <v>2933</v>
      </c>
      <c r="Q21" s="62">
        <v>5033</v>
      </c>
      <c r="R21" s="111">
        <v>571</v>
      </c>
      <c r="S21" s="111">
        <v>1098</v>
      </c>
      <c r="T21" s="52">
        <f>(P21/Q21*100)-100</f>
        <v>-41.72461752433936</v>
      </c>
      <c r="U21" s="86">
        <v>56877</v>
      </c>
      <c r="V21" s="94">
        <f>P21/O21</f>
        <v>325.8888888888889</v>
      </c>
      <c r="W21" s="86">
        <f>SUM(U21,P21)</f>
        <v>59810</v>
      </c>
      <c r="X21" s="87">
        <v>11349</v>
      </c>
      <c r="Y21" s="55">
        <f>SUM(X21,R21)</f>
        <v>11920</v>
      </c>
    </row>
    <row r="22" spans="1:25" ht="12.75">
      <c r="A22" s="47">
        <v>9</v>
      </c>
      <c r="B22" s="47">
        <v>6</v>
      </c>
      <c r="C22" s="48" t="s">
        <v>84</v>
      </c>
      <c r="D22" s="48" t="s">
        <v>85</v>
      </c>
      <c r="E22" s="49" t="s">
        <v>62</v>
      </c>
      <c r="F22" s="49" t="s">
        <v>55</v>
      </c>
      <c r="G22" s="50">
        <v>3</v>
      </c>
      <c r="H22" s="50">
        <v>6</v>
      </c>
      <c r="I22" s="56">
        <v>1827</v>
      </c>
      <c r="J22" s="56">
        <v>6255</v>
      </c>
      <c r="K22" s="59">
        <v>323</v>
      </c>
      <c r="L22" s="59">
        <v>1090</v>
      </c>
      <c r="M22" s="52">
        <f>(I22/J22*100)-100</f>
        <v>-70.79136690647482</v>
      </c>
      <c r="N22" s="51">
        <f>I22/H22</f>
        <v>304.5</v>
      </c>
      <c r="O22" s="50">
        <v>6</v>
      </c>
      <c r="P22" s="59">
        <v>2546</v>
      </c>
      <c r="Q22" s="59">
        <v>10789</v>
      </c>
      <c r="R22" s="96">
        <v>494</v>
      </c>
      <c r="S22" s="96">
        <v>3055</v>
      </c>
      <c r="T22" s="52">
        <f>(P22/Q22*100)-100</f>
        <v>-76.4018908147187</v>
      </c>
      <c r="U22" s="86">
        <v>27732</v>
      </c>
      <c r="V22" s="94">
        <f>P22/O22</f>
        <v>424.3333333333333</v>
      </c>
      <c r="W22" s="86">
        <f>SUM(U22,P22)</f>
        <v>30278</v>
      </c>
      <c r="X22" s="87">
        <v>6153</v>
      </c>
      <c r="Y22" s="55">
        <f>SUM(X22,R22)</f>
        <v>6647</v>
      </c>
    </row>
    <row r="23" spans="1:25" ht="12.75">
      <c r="A23" s="47">
        <v>10</v>
      </c>
      <c r="B23" s="47">
        <v>9</v>
      </c>
      <c r="C23" s="48" t="s">
        <v>60</v>
      </c>
      <c r="D23" s="48" t="s">
        <v>61</v>
      </c>
      <c r="E23" s="49" t="s">
        <v>46</v>
      </c>
      <c r="F23" s="49" t="s">
        <v>47</v>
      </c>
      <c r="G23" s="50">
        <v>8</v>
      </c>
      <c r="H23" s="50">
        <v>9</v>
      </c>
      <c r="I23" s="56">
        <v>1746</v>
      </c>
      <c r="J23" s="56">
        <v>2931</v>
      </c>
      <c r="K23" s="51">
        <v>320</v>
      </c>
      <c r="L23" s="51">
        <v>525</v>
      </c>
      <c r="M23" s="52">
        <f>(I23/J23*100)-100</f>
        <v>-40.429887410440124</v>
      </c>
      <c r="N23" s="51">
        <f>I23/H23</f>
        <v>194</v>
      </c>
      <c r="O23" s="60">
        <v>9</v>
      </c>
      <c r="P23" s="51">
        <v>2357</v>
      </c>
      <c r="Q23" s="51">
        <v>4098</v>
      </c>
      <c r="R23" s="94">
        <v>444</v>
      </c>
      <c r="S23" s="94">
        <v>764</v>
      </c>
      <c r="T23" s="52">
        <f>(P23/Q23*100)-100</f>
        <v>-42.48413860419718</v>
      </c>
      <c r="U23" s="86">
        <v>114841</v>
      </c>
      <c r="V23" s="94">
        <f>P23/O23</f>
        <v>261.8888888888889</v>
      </c>
      <c r="W23" s="86">
        <f>SUM(U23,P23)</f>
        <v>117198</v>
      </c>
      <c r="X23" s="87">
        <v>22081</v>
      </c>
      <c r="Y23" s="55">
        <f>SUM(X23,R23)</f>
        <v>22525</v>
      </c>
    </row>
    <row r="24" spans="1:25" ht="12.75">
      <c r="A24" s="47">
        <v>11</v>
      </c>
      <c r="B24" s="47">
        <v>12</v>
      </c>
      <c r="C24" s="48" t="s">
        <v>42</v>
      </c>
      <c r="D24" s="48" t="s">
        <v>43</v>
      </c>
      <c r="E24" s="49" t="s">
        <v>44</v>
      </c>
      <c r="F24" s="49" t="s">
        <v>45</v>
      </c>
      <c r="G24" s="50">
        <v>9</v>
      </c>
      <c r="H24" s="50">
        <v>9</v>
      </c>
      <c r="I24" s="51">
        <v>1611</v>
      </c>
      <c r="J24" s="51">
        <v>1557</v>
      </c>
      <c r="K24" s="51">
        <v>267</v>
      </c>
      <c r="L24" s="51">
        <v>261</v>
      </c>
      <c r="M24" s="52">
        <f>(I24/J24*100)-100</f>
        <v>3.468208092485554</v>
      </c>
      <c r="N24" s="51">
        <f>I24/H24</f>
        <v>179</v>
      </c>
      <c r="O24" s="53">
        <v>9</v>
      </c>
      <c r="P24" s="51">
        <v>2154</v>
      </c>
      <c r="Q24" s="51">
        <v>2677</v>
      </c>
      <c r="R24" s="51">
        <v>361</v>
      </c>
      <c r="S24" s="51">
        <v>625</v>
      </c>
      <c r="T24" s="52">
        <f>(P24/Q24*100)-100</f>
        <v>-19.536794919686216</v>
      </c>
      <c r="U24" s="61">
        <v>63879</v>
      </c>
      <c r="V24" s="51">
        <f>P24/O24</f>
        <v>239.33333333333334</v>
      </c>
      <c r="W24" s="86">
        <f>SUM(U24,P24)</f>
        <v>66033</v>
      </c>
      <c r="X24" s="54">
        <v>11565</v>
      </c>
      <c r="Y24" s="55">
        <f>SUM(X24,R24)</f>
        <v>11926</v>
      </c>
    </row>
    <row r="25" spans="1:25" ht="12.75" customHeight="1">
      <c r="A25" s="47">
        <v>12</v>
      </c>
      <c r="B25" s="47" t="s">
        <v>41</v>
      </c>
      <c r="C25" s="48" t="s">
        <v>88</v>
      </c>
      <c r="D25" s="48" t="s">
        <v>89</v>
      </c>
      <c r="E25" s="49" t="s">
        <v>50</v>
      </c>
      <c r="F25" s="49" t="s">
        <v>51</v>
      </c>
      <c r="G25" s="50">
        <v>1</v>
      </c>
      <c r="H25" s="50">
        <v>8</v>
      </c>
      <c r="I25" s="56">
        <v>1568</v>
      </c>
      <c r="J25" s="56"/>
      <c r="K25" s="56">
        <v>291</v>
      </c>
      <c r="L25" s="56"/>
      <c r="M25" s="52"/>
      <c r="N25" s="51">
        <f>I25/H25</f>
        <v>196</v>
      </c>
      <c r="O25" s="60">
        <v>8</v>
      </c>
      <c r="P25" s="51">
        <v>1994</v>
      </c>
      <c r="Q25" s="51"/>
      <c r="R25" s="51">
        <v>381</v>
      </c>
      <c r="S25" s="51"/>
      <c r="T25" s="52"/>
      <c r="U25" s="54"/>
      <c r="V25" s="51">
        <f>P25/O25</f>
        <v>249.25</v>
      </c>
      <c r="W25" s="61">
        <f>SUM(U25,P25)</f>
        <v>1994</v>
      </c>
      <c r="X25" s="61"/>
      <c r="Y25" s="55">
        <f>SUM(X25,R25)</f>
        <v>381</v>
      </c>
    </row>
    <row r="26" spans="1:25" ht="12.75" customHeight="1">
      <c r="A26" s="47">
        <v>13</v>
      </c>
      <c r="B26" s="47">
        <v>7</v>
      </c>
      <c r="C26" s="58" t="s">
        <v>73</v>
      </c>
      <c r="D26" s="58" t="s">
        <v>74</v>
      </c>
      <c r="E26" s="49" t="s">
        <v>50</v>
      </c>
      <c r="F26" s="49" t="s">
        <v>55</v>
      </c>
      <c r="G26" s="50">
        <v>4</v>
      </c>
      <c r="H26" s="50">
        <v>9</v>
      </c>
      <c r="I26" s="56">
        <v>1425</v>
      </c>
      <c r="J26" s="56">
        <v>4437</v>
      </c>
      <c r="K26" s="56">
        <v>234</v>
      </c>
      <c r="L26" s="56">
        <v>793</v>
      </c>
      <c r="M26" s="52">
        <f>(I26/J26*100)-100</f>
        <v>-67.88370520622041</v>
      </c>
      <c r="N26" s="51">
        <f>I26/H26</f>
        <v>158.33333333333334</v>
      </c>
      <c r="O26" s="53">
        <v>9</v>
      </c>
      <c r="P26" s="51">
        <v>2622</v>
      </c>
      <c r="Q26" s="51">
        <v>7122</v>
      </c>
      <c r="R26" s="51">
        <v>520</v>
      </c>
      <c r="S26" s="51">
        <v>1861</v>
      </c>
      <c r="T26" s="52">
        <f>(P26/Q26*100)-100</f>
        <v>-63.184498736310026</v>
      </c>
      <c r="U26" s="54">
        <v>38126</v>
      </c>
      <c r="V26" s="51">
        <f>P26/O26</f>
        <v>291.3333333333333</v>
      </c>
      <c r="W26" s="61">
        <f>SUM(U26,P26)</f>
        <v>40748</v>
      </c>
      <c r="X26" s="54">
        <v>7412</v>
      </c>
      <c r="Y26" s="55">
        <f>SUM(X26,R26)</f>
        <v>7932</v>
      </c>
    </row>
    <row r="27" spans="1:25" ht="12.75">
      <c r="A27" s="47">
        <v>14</v>
      </c>
      <c r="B27" s="47">
        <v>13</v>
      </c>
      <c r="C27" s="58" t="s">
        <v>72</v>
      </c>
      <c r="D27" s="48" t="s">
        <v>72</v>
      </c>
      <c r="E27" s="49" t="s">
        <v>50</v>
      </c>
      <c r="F27" s="49" t="s">
        <v>47</v>
      </c>
      <c r="G27" s="50">
        <v>4</v>
      </c>
      <c r="H27" s="50">
        <v>9</v>
      </c>
      <c r="I27" s="57">
        <v>1101</v>
      </c>
      <c r="J27" s="57">
        <v>1426</v>
      </c>
      <c r="K27" s="57">
        <v>199</v>
      </c>
      <c r="L27" s="57">
        <v>252</v>
      </c>
      <c r="M27" s="52">
        <f>(I27/J27*100)-100</f>
        <v>-22.79102384291724</v>
      </c>
      <c r="N27" s="51">
        <f>I27/H27</f>
        <v>122.33333333333333</v>
      </c>
      <c r="O27" s="53">
        <v>9</v>
      </c>
      <c r="P27" s="59">
        <v>1547</v>
      </c>
      <c r="Q27" s="59">
        <v>2070</v>
      </c>
      <c r="R27" s="57">
        <v>297</v>
      </c>
      <c r="S27" s="57">
        <v>382</v>
      </c>
      <c r="T27" s="52">
        <f>(P27/Q27*100)-100</f>
        <v>-25.26570048309179</v>
      </c>
      <c r="U27" s="61">
        <v>16615</v>
      </c>
      <c r="V27" s="51">
        <f>P27/O27</f>
        <v>171.88888888888889</v>
      </c>
      <c r="W27" s="61">
        <f>SUM(U27,P27)</f>
        <v>18162</v>
      </c>
      <c r="X27" s="54">
        <v>3308</v>
      </c>
      <c r="Y27" s="55">
        <f>SUM(X27,R27)</f>
        <v>3605</v>
      </c>
    </row>
    <row r="28" spans="1:25" ht="12.75">
      <c r="A28" s="47">
        <v>15</v>
      </c>
      <c r="B28" s="47">
        <v>15</v>
      </c>
      <c r="C28" s="48" t="s">
        <v>63</v>
      </c>
      <c r="D28" s="48" t="s">
        <v>64</v>
      </c>
      <c r="E28" s="49" t="s">
        <v>50</v>
      </c>
      <c r="F28" s="49" t="s">
        <v>54</v>
      </c>
      <c r="G28" s="50">
        <v>7</v>
      </c>
      <c r="H28" s="50">
        <v>10</v>
      </c>
      <c r="I28" s="51">
        <v>825</v>
      </c>
      <c r="J28" s="51">
        <v>1299</v>
      </c>
      <c r="K28" s="51">
        <v>160</v>
      </c>
      <c r="L28" s="51">
        <v>277</v>
      </c>
      <c r="M28" s="52">
        <f>(I28/J28*100)-100</f>
        <v>-36.48960739030023</v>
      </c>
      <c r="N28" s="51">
        <f>I28/H28</f>
        <v>82.5</v>
      </c>
      <c r="O28" s="50">
        <v>10</v>
      </c>
      <c r="P28" s="51">
        <v>1014</v>
      </c>
      <c r="Q28" s="51">
        <v>1696</v>
      </c>
      <c r="R28" s="51">
        <v>202</v>
      </c>
      <c r="S28" s="51">
        <v>367</v>
      </c>
      <c r="T28" s="52">
        <f>(P28/Q28*100)-100</f>
        <v>-40.2122641509434</v>
      </c>
      <c r="U28" s="61">
        <v>23033</v>
      </c>
      <c r="V28" s="51">
        <f>P28/O28</f>
        <v>101.4</v>
      </c>
      <c r="W28" s="61">
        <f>SUM(U28,P28)</f>
        <v>24047</v>
      </c>
      <c r="X28" s="54">
        <v>4607</v>
      </c>
      <c r="Y28" s="55">
        <f>SUM(X28,R28)</f>
        <v>4809</v>
      </c>
    </row>
    <row r="29" spans="1:25" ht="12.75">
      <c r="A29" s="47">
        <v>16</v>
      </c>
      <c r="B29" s="47">
        <v>17</v>
      </c>
      <c r="C29" s="48" t="s">
        <v>52</v>
      </c>
      <c r="D29" s="48" t="s">
        <v>53</v>
      </c>
      <c r="E29" s="49" t="s">
        <v>44</v>
      </c>
      <c r="F29" s="49" t="s">
        <v>45</v>
      </c>
      <c r="G29" s="50">
        <v>16</v>
      </c>
      <c r="H29" s="50">
        <v>11</v>
      </c>
      <c r="I29" s="57">
        <v>806</v>
      </c>
      <c r="J29" s="57">
        <v>851</v>
      </c>
      <c r="K29" s="59">
        <v>141</v>
      </c>
      <c r="L29" s="59">
        <v>159</v>
      </c>
      <c r="M29" s="52">
        <f>(I29/J29*100)-100</f>
        <v>-5.287896592244422</v>
      </c>
      <c r="N29" s="51">
        <f>I29/H29</f>
        <v>73.27272727272727</v>
      </c>
      <c r="O29" s="53">
        <v>11</v>
      </c>
      <c r="P29" s="51">
        <v>1175</v>
      </c>
      <c r="Q29" s="51">
        <v>1173</v>
      </c>
      <c r="R29" s="51">
        <v>216</v>
      </c>
      <c r="S29" s="51">
        <v>231</v>
      </c>
      <c r="T29" s="52">
        <f>(P29/Q29*100)-100</f>
        <v>0.17050298380220852</v>
      </c>
      <c r="U29" s="54">
        <v>150568</v>
      </c>
      <c r="V29" s="51">
        <f>P29/O29</f>
        <v>106.81818181818181</v>
      </c>
      <c r="W29" s="54">
        <f>SUM(U29,P29)</f>
        <v>151743</v>
      </c>
      <c r="X29" s="61">
        <v>29127</v>
      </c>
      <c r="Y29" s="55">
        <f>SUM(X29,R29)</f>
        <v>29343</v>
      </c>
    </row>
    <row r="30" spans="1:25" ht="12.75">
      <c r="A30" s="47">
        <v>17</v>
      </c>
      <c r="B30" s="47">
        <v>18</v>
      </c>
      <c r="C30" s="48" t="s">
        <v>77</v>
      </c>
      <c r="D30" s="48" t="s">
        <v>78</v>
      </c>
      <c r="E30" s="49" t="s">
        <v>50</v>
      </c>
      <c r="F30" s="49" t="s">
        <v>54</v>
      </c>
      <c r="G30" s="50">
        <v>3</v>
      </c>
      <c r="H30" s="50">
        <v>9</v>
      </c>
      <c r="I30" s="56">
        <v>518</v>
      </c>
      <c r="J30" s="56">
        <v>840</v>
      </c>
      <c r="K30" s="56">
        <v>101</v>
      </c>
      <c r="L30" s="56">
        <v>148</v>
      </c>
      <c r="M30" s="52">
        <f>(I30/J30*100)-100</f>
        <v>-38.33333333333333</v>
      </c>
      <c r="N30" s="51">
        <f>I30/H30</f>
        <v>57.55555555555556</v>
      </c>
      <c r="O30" s="60">
        <v>9</v>
      </c>
      <c r="P30" s="51">
        <v>834</v>
      </c>
      <c r="Q30" s="51">
        <v>1162</v>
      </c>
      <c r="R30" s="51">
        <v>160</v>
      </c>
      <c r="S30" s="51">
        <v>221</v>
      </c>
      <c r="T30" s="52">
        <f>(P30/Q30*100)-100</f>
        <v>-28.22719449225474</v>
      </c>
      <c r="U30" s="54">
        <v>5212</v>
      </c>
      <c r="V30" s="51">
        <f>P30/O30</f>
        <v>92.66666666666667</v>
      </c>
      <c r="W30" s="54">
        <f>SUM(U30,P30)</f>
        <v>6046</v>
      </c>
      <c r="X30" s="61">
        <v>1000</v>
      </c>
      <c r="Y30" s="55">
        <f>SUM(X30,R30)</f>
        <v>1160</v>
      </c>
    </row>
    <row r="31" spans="1:25" ht="12.75">
      <c r="A31" s="47">
        <v>18</v>
      </c>
      <c r="B31" s="47">
        <v>19</v>
      </c>
      <c r="C31" s="112" t="s">
        <v>65</v>
      </c>
      <c r="D31" s="109" t="s">
        <v>66</v>
      </c>
      <c r="E31" s="49" t="s">
        <v>50</v>
      </c>
      <c r="F31" s="49" t="s">
        <v>54</v>
      </c>
      <c r="G31" s="50">
        <v>6</v>
      </c>
      <c r="H31" s="50">
        <v>9</v>
      </c>
      <c r="I31" s="51">
        <v>501</v>
      </c>
      <c r="J31" s="51">
        <v>777</v>
      </c>
      <c r="K31" s="51">
        <v>87</v>
      </c>
      <c r="L31" s="51">
        <v>133</v>
      </c>
      <c r="M31" s="52">
        <f>(I31/J31*100)-100</f>
        <v>-35.52123552123551</v>
      </c>
      <c r="N31" s="51">
        <f>I31/H31</f>
        <v>55.666666666666664</v>
      </c>
      <c r="O31" s="53">
        <v>9</v>
      </c>
      <c r="P31" s="59">
        <v>656</v>
      </c>
      <c r="Q31" s="59">
        <v>1114</v>
      </c>
      <c r="R31" s="59">
        <v>118</v>
      </c>
      <c r="S31" s="59">
        <v>200</v>
      </c>
      <c r="T31" s="52">
        <f>(P31/Q31*100)-100</f>
        <v>-41.11310592459605</v>
      </c>
      <c r="U31" s="61">
        <v>18668</v>
      </c>
      <c r="V31" s="51">
        <f>P31/O31</f>
        <v>72.88888888888889</v>
      </c>
      <c r="W31" s="54">
        <f>SUM(U31,P31)</f>
        <v>19324</v>
      </c>
      <c r="X31" s="54">
        <v>3527</v>
      </c>
      <c r="Y31" s="55">
        <f>SUM(X31,R31)</f>
        <v>3645</v>
      </c>
    </row>
    <row r="32" spans="1:25" ht="12.75">
      <c r="A32" s="47">
        <v>19</v>
      </c>
      <c r="B32" s="47">
        <v>16</v>
      </c>
      <c r="C32" s="110" t="s">
        <v>75</v>
      </c>
      <c r="D32" s="48" t="s">
        <v>76</v>
      </c>
      <c r="E32" s="49" t="s">
        <v>46</v>
      </c>
      <c r="F32" s="49" t="s">
        <v>47</v>
      </c>
      <c r="G32" s="50">
        <v>3</v>
      </c>
      <c r="H32" s="50">
        <v>9</v>
      </c>
      <c r="I32" s="56">
        <v>239</v>
      </c>
      <c r="J32" s="56">
        <v>727</v>
      </c>
      <c r="K32" s="51">
        <v>40</v>
      </c>
      <c r="L32" s="51">
        <v>127</v>
      </c>
      <c r="M32" s="52">
        <f>(I32/J32*100)-100</f>
        <v>-67.1251719394773</v>
      </c>
      <c r="N32" s="51">
        <f>I32/H32</f>
        <v>26.555555555555557</v>
      </c>
      <c r="O32" s="60">
        <v>9</v>
      </c>
      <c r="P32" s="51">
        <v>413</v>
      </c>
      <c r="Q32" s="51">
        <v>1242</v>
      </c>
      <c r="R32" s="51">
        <v>84</v>
      </c>
      <c r="S32" s="51">
        <v>325</v>
      </c>
      <c r="T32" s="52">
        <f>(P32/Q32*100)-100</f>
        <v>-66.74718196457327</v>
      </c>
      <c r="U32" s="54">
        <v>4624</v>
      </c>
      <c r="V32" s="51">
        <f>P32/O32</f>
        <v>45.888888888888886</v>
      </c>
      <c r="W32" s="54">
        <f>SUM(U32,P32)</f>
        <v>5037</v>
      </c>
      <c r="X32" s="54">
        <v>990</v>
      </c>
      <c r="Y32" s="55">
        <f>SUM(X32,R32)</f>
        <v>1074</v>
      </c>
    </row>
    <row r="33" spans="1:25" ht="13.5" thickBot="1">
      <c r="A33" s="97">
        <v>20</v>
      </c>
      <c r="B33" s="97"/>
      <c r="C33" s="109"/>
      <c r="D33" s="109"/>
      <c r="E33" s="98"/>
      <c r="F33" s="98"/>
      <c r="G33" s="99"/>
      <c r="H33" s="99"/>
      <c r="I33" s="113"/>
      <c r="J33" s="113"/>
      <c r="K33" s="115"/>
      <c r="L33" s="115"/>
      <c r="M33" s="92"/>
      <c r="N33" s="51"/>
      <c r="O33" s="116"/>
      <c r="P33" s="117"/>
      <c r="Q33" s="117"/>
      <c r="R33" s="117"/>
      <c r="S33" s="117"/>
      <c r="T33" s="92"/>
      <c r="U33" s="93"/>
      <c r="V33" s="51"/>
      <c r="W33" s="54"/>
      <c r="X33" s="85"/>
      <c r="Y33" s="55"/>
    </row>
    <row r="34" spans="1:25" s="69" customFormat="1" ht="12.75" thickBot="1">
      <c r="A34" s="100"/>
      <c r="B34" s="101"/>
      <c r="C34" s="102" t="s">
        <v>57</v>
      </c>
      <c r="D34" s="102"/>
      <c r="E34" s="101"/>
      <c r="F34" s="101"/>
      <c r="G34" s="101"/>
      <c r="H34" s="101">
        <f>SUM(H14:H33)</f>
        <v>191</v>
      </c>
      <c r="I34" s="103">
        <f>SUM(I14:I33)</f>
        <v>156787</v>
      </c>
      <c r="J34" s="103">
        <v>37447</v>
      </c>
      <c r="K34" s="103">
        <f>SUM(K14:K33)</f>
        <v>27488</v>
      </c>
      <c r="L34" s="103">
        <v>6593</v>
      </c>
      <c r="M34" s="104">
        <f>(I34/J34*100)-100</f>
        <v>318.6904157876465</v>
      </c>
      <c r="N34" s="105">
        <f>I34/H34</f>
        <v>820.8743455497382</v>
      </c>
      <c r="O34" s="101">
        <f>SUM(O14:O33)</f>
        <v>191</v>
      </c>
      <c r="P34" s="103">
        <f>SUM(P14:P33)</f>
        <v>207133</v>
      </c>
      <c r="Q34" s="103">
        <v>95409</v>
      </c>
      <c r="R34" s="103">
        <f>SUM(R14:R33)</f>
        <v>38807</v>
      </c>
      <c r="S34" s="103">
        <v>19589</v>
      </c>
      <c r="T34" s="104">
        <f>(P34/Q34*100)-100</f>
        <v>117.10006393526817</v>
      </c>
      <c r="U34" s="103">
        <f>SUM(U14:U33)</f>
        <v>1077064</v>
      </c>
      <c r="V34" s="105">
        <f>P34/O34</f>
        <v>1084.4659685863874</v>
      </c>
      <c r="W34" s="106">
        <f>SUM(U34,P34)</f>
        <v>1284197</v>
      </c>
      <c r="X34" s="103">
        <f>SUM(X14:X33)</f>
        <v>217038</v>
      </c>
      <c r="Y34" s="107">
        <f>SUM(Y14:Y33)</f>
        <v>255845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21 - Nov</v>
      </c>
      <c r="L4" s="12"/>
      <c r="M4" s="13" t="str">
        <f>'WEEKLY COMPETITIVE REPORT'!M4</f>
        <v>23 - Nov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20 - Nov</v>
      </c>
      <c r="L5" s="22"/>
      <c r="M5" s="23" t="str">
        <f>'WEEKLY COMPETITIVE REPORT'!M5</f>
        <v>26 - Nov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47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41970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58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59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>
        <f>'WEEKLY COMPETITIVE REPORT'!B14</f>
        <v>1</v>
      </c>
      <c r="C14" s="48" t="str">
        <f>'WEEKLY COMPETITIVE REPORT'!C14</f>
        <v>DUMB AND DUMBER TO</v>
      </c>
      <c r="D14" s="48" t="str">
        <f>'WEEKLY COMPETITIVE REPORT'!D14</f>
        <v>BUTEC IN BUTEC DA</v>
      </c>
      <c r="E14" s="48" t="str">
        <f>'WEEKLY COMPETITIVE REPORT'!E14</f>
        <v>IND</v>
      </c>
      <c r="F14" s="48" t="str">
        <f>'WEEKLY COMPETITIVE REPORT'!F14</f>
        <v>Blitz</v>
      </c>
      <c r="G14" s="50">
        <f>'WEEKLY COMPETITIVE REPORT'!G14</f>
        <v>2</v>
      </c>
      <c r="H14" s="50">
        <f>'WEEKLY COMPETITIVE REPORT'!H14</f>
        <v>10</v>
      </c>
      <c r="I14" s="51">
        <f>'WEEKLY COMPETITIVE REPORT'!I14/Y4</f>
        <v>87193.02949061662</v>
      </c>
      <c r="J14" s="51">
        <f>'WEEKLY COMPETITIVE REPORT'!J14/Y4</f>
        <v>105835.12064343164</v>
      </c>
      <c r="K14" s="59">
        <f>'WEEKLY COMPETITIVE REPORT'!K14</f>
        <v>11431</v>
      </c>
      <c r="L14" s="59">
        <f>'WEEKLY COMPETITIVE REPORT'!L14</f>
        <v>13963</v>
      </c>
      <c r="M14" s="52">
        <f>'WEEKLY COMPETITIVE REPORT'!M14</f>
        <v>-17.614276848251492</v>
      </c>
      <c r="N14" s="51">
        <f aca="true" t="shared" si="0" ref="N14:N20">I14/H14</f>
        <v>8719.302949061663</v>
      </c>
      <c r="O14" s="50">
        <f>'WEEKLY COMPETITIVE REPORT'!O14</f>
        <v>10</v>
      </c>
      <c r="P14" s="51">
        <f>'WEEKLY COMPETITIVE REPORT'!P14/Y4</f>
        <v>110943.69973190349</v>
      </c>
      <c r="Q14" s="51">
        <f>'WEEKLY COMPETITIVE REPORT'!Q14/Y4</f>
        <v>151896.78284182306</v>
      </c>
      <c r="R14" s="59">
        <f>'WEEKLY COMPETITIVE REPORT'!R14</f>
        <v>15592</v>
      </c>
      <c r="S14" s="59">
        <f>'WEEKLY COMPETITIVE REPORT'!S14</f>
        <v>25913</v>
      </c>
      <c r="T14" s="52">
        <f>'WEEKLY COMPETITIVE REPORT'!T14</f>
        <v>-26.961126064510438</v>
      </c>
      <c r="U14" s="51">
        <f>'WEEKLY COMPETITIVE REPORT'!U14/Y4</f>
        <v>151896.78284182306</v>
      </c>
      <c r="V14" s="51">
        <f aca="true" t="shared" si="1" ref="V14:V20">P14/O14</f>
        <v>11094.369973190349</v>
      </c>
      <c r="W14" s="76">
        <f aca="true" t="shared" si="2" ref="W14:W20">P14+U14</f>
        <v>262840.48257372656</v>
      </c>
      <c r="X14" s="59">
        <f>'WEEKLY COMPETITIVE REPORT'!X14</f>
        <v>25913</v>
      </c>
      <c r="Y14" s="77">
        <f>'WEEKLY COMPETITIVE REPORT'!Y14</f>
        <v>41505</v>
      </c>
    </row>
    <row r="15" spans="1:25" ht="12.75">
      <c r="A15" s="75">
        <v>2</v>
      </c>
      <c r="B15" s="48" t="str">
        <f>'WEEKLY COMPETITIVE REPORT'!B15</f>
        <v>New</v>
      </c>
      <c r="C15" s="48" t="str">
        <f>'WEEKLY COMPETITIVE REPORT'!C15</f>
        <v>HUNGER GAMES</v>
      </c>
      <c r="D15" s="48" t="str">
        <f>'WEEKLY COMPETITIVE REPORT'!D15</f>
        <v>IGRE LAKOTE: UPOR, 1.DEL</v>
      </c>
      <c r="E15" s="48" t="str">
        <f>'WEEKLY COMPETITIVE REPORT'!E15</f>
        <v>IND</v>
      </c>
      <c r="F15" s="48" t="str">
        <f>'WEEKLY COMPETITIVE REPORT'!F15</f>
        <v>Blitz</v>
      </c>
      <c r="G15" s="50">
        <f>'WEEKLY COMPETITIVE REPORT'!G15</f>
        <v>1</v>
      </c>
      <c r="H15" s="50">
        <f>'WEEKLY COMPETITIVE REPORT'!H15</f>
        <v>9</v>
      </c>
      <c r="I15" s="51">
        <f>'WEEKLY COMPETITIVE REPORT'!I15/Y4</f>
        <v>54159.51742627346</v>
      </c>
      <c r="J15" s="51">
        <f>'WEEKLY COMPETITIVE REPORT'!J15/Y4</f>
        <v>0</v>
      </c>
      <c r="K15" s="59">
        <f>'WEEKLY COMPETITIVE REPORT'!K15</f>
        <v>6948</v>
      </c>
      <c r="L15" s="59">
        <f>'WEEKLY COMPETITIVE REPORT'!L15</f>
        <v>0</v>
      </c>
      <c r="M15" s="52">
        <f>'WEEKLY COMPETITIVE REPORT'!M15</f>
        <v>0</v>
      </c>
      <c r="N15" s="51">
        <f t="shared" si="0"/>
        <v>6017.724158474829</v>
      </c>
      <c r="O15" s="50">
        <f>'WEEKLY COMPETITIVE REPORT'!O15</f>
        <v>9</v>
      </c>
      <c r="P15" s="51">
        <f>'WEEKLY COMPETITIVE REPORT'!P15/Y4</f>
        <v>73572.38605898124</v>
      </c>
      <c r="Q15" s="51">
        <f>'WEEKLY COMPETITIVE REPORT'!Q15/Y4</f>
        <v>0</v>
      </c>
      <c r="R15" s="59">
        <f>'WEEKLY COMPETITIVE REPORT'!R15</f>
        <v>10093</v>
      </c>
      <c r="S15" s="59">
        <f>'WEEKLY COMPETITIVE REPORT'!S15</f>
        <v>0</v>
      </c>
      <c r="T15" s="52">
        <f>'WEEKLY COMPETITIVE REPORT'!T15</f>
        <v>0</v>
      </c>
      <c r="U15" s="51">
        <f>'WEEKLY COMPETITIVE REPORT'!U15/Y4</f>
        <v>2947.7211796246647</v>
      </c>
      <c r="V15" s="51">
        <f t="shared" si="1"/>
        <v>8174.709562109027</v>
      </c>
      <c r="W15" s="76">
        <f t="shared" si="2"/>
        <v>76520.10723860591</v>
      </c>
      <c r="X15" s="59">
        <f>'WEEKLY COMPETITIVE REPORT'!X15</f>
        <v>358</v>
      </c>
      <c r="Y15" s="77">
        <f>'WEEKLY COMPETITIVE REPORT'!Y15</f>
        <v>10451</v>
      </c>
    </row>
    <row r="16" spans="1:25" ht="12.75">
      <c r="A16" s="75">
        <v>3</v>
      </c>
      <c r="B16" s="48">
        <f>'WEEKLY COMPETITIVE REPORT'!B16</f>
        <v>3</v>
      </c>
      <c r="C16" s="48" t="str">
        <f>'WEEKLY COMPETITIVE REPORT'!C16</f>
        <v>INTERSTELLAR</v>
      </c>
      <c r="D16" s="48" t="str">
        <f>'WEEKLY COMPETITIVE REPORT'!D16</f>
        <v>MEDZVEZDJE</v>
      </c>
      <c r="E16" s="48" t="str">
        <f>'WEEKLY COMPETITIVE REPORT'!E16</f>
        <v>WB</v>
      </c>
      <c r="F16" s="48" t="str">
        <f>'WEEKLY COMPETITIVE REPORT'!F16</f>
        <v>Blitz</v>
      </c>
      <c r="G16" s="50">
        <f>'WEEKLY COMPETITIVE REPORT'!G16</f>
        <v>3</v>
      </c>
      <c r="H16" s="50">
        <f>'WEEKLY COMPETITIVE REPORT'!H16</f>
        <v>9</v>
      </c>
      <c r="I16" s="51">
        <f>'WEEKLY COMPETITIVE REPORT'!I16/Y4</f>
        <v>15522.78820375335</v>
      </c>
      <c r="J16" s="51">
        <f>'WEEKLY COMPETITIVE REPORT'!J16/Y4</f>
        <v>20784.182305630027</v>
      </c>
      <c r="K16" s="59">
        <f>'WEEKLY COMPETITIVE REPORT'!K16</f>
        <v>1802</v>
      </c>
      <c r="L16" s="59">
        <f>'WEEKLY COMPETITIVE REPORT'!L16</f>
        <v>2413</v>
      </c>
      <c r="M16" s="52">
        <f>'WEEKLY COMPETITIVE REPORT'!M16</f>
        <v>-25.314414704933895</v>
      </c>
      <c r="N16" s="51">
        <f t="shared" si="0"/>
        <v>1724.7542448614834</v>
      </c>
      <c r="O16" s="50">
        <f>'WEEKLY COMPETITIVE REPORT'!O16</f>
        <v>9</v>
      </c>
      <c r="P16" s="51">
        <f>'WEEKLY COMPETITIVE REPORT'!P16/Y4</f>
        <v>22014.74530831099</v>
      </c>
      <c r="Q16" s="51">
        <f>'WEEKLY COMPETITIVE REPORT'!Q16/Y4</f>
        <v>31154.155495978554</v>
      </c>
      <c r="R16" s="59">
        <f>'WEEKLY COMPETITIVE REPORT'!R16</f>
        <v>2801</v>
      </c>
      <c r="S16" s="59">
        <f>'WEEKLY COMPETITIVE REPORT'!S16</f>
        <v>4995</v>
      </c>
      <c r="T16" s="52">
        <f>'WEEKLY COMPETITIVE REPORT'!T16</f>
        <v>-29.33608708747471</v>
      </c>
      <c r="U16" s="51">
        <f>'WEEKLY COMPETITIVE REPORT'!U16/Y4</f>
        <v>77914.2091152815</v>
      </c>
      <c r="V16" s="51">
        <f t="shared" si="1"/>
        <v>2446.0828120345545</v>
      </c>
      <c r="W16" s="76">
        <f t="shared" si="2"/>
        <v>99928.95442359248</v>
      </c>
      <c r="X16" s="59">
        <f>'WEEKLY COMPETITIVE REPORT'!X16</f>
        <v>11146</v>
      </c>
      <c r="Y16" s="77">
        <f>'WEEKLY COMPETITIVE REPORT'!Y16</f>
        <v>13947</v>
      </c>
    </row>
    <row r="17" spans="1:25" ht="12.75">
      <c r="A17" s="75">
        <v>4</v>
      </c>
      <c r="B17" s="48">
        <f>'WEEKLY COMPETITIVE REPORT'!B17</f>
        <v>2</v>
      </c>
      <c r="C17" s="48" t="str">
        <f>'WEEKLY COMPETITIVE REPORT'!C17</f>
        <v>MAYA THE BEE</v>
      </c>
      <c r="D17" s="48" t="str">
        <f>'WEEKLY COMPETITIVE REPORT'!D17</f>
        <v>ČEBELICA MAJA</v>
      </c>
      <c r="E17" s="48" t="str">
        <f>'WEEKLY COMPETITIVE REPORT'!E17</f>
        <v>IND</v>
      </c>
      <c r="F17" s="48" t="str">
        <f>'WEEKLY COMPETITIVE REPORT'!F17</f>
        <v>Karantanija</v>
      </c>
      <c r="G17" s="50">
        <f>'WEEKLY COMPETITIVE REPORT'!G17</f>
        <v>5</v>
      </c>
      <c r="H17" s="50">
        <f>'WEEKLY COMPETITIVE REPORT'!H17</f>
        <v>17</v>
      </c>
      <c r="I17" s="51">
        <f>'WEEKLY COMPETITIVE REPORT'!I17/Y4</f>
        <v>15060.321715817694</v>
      </c>
      <c r="J17" s="51">
        <f>'WEEKLY COMPETITIVE REPORT'!J17/Y4</f>
        <v>25032.17158176944</v>
      </c>
      <c r="K17" s="59">
        <f>'WEEKLY COMPETITIVE REPORT'!K17</f>
        <v>1985</v>
      </c>
      <c r="L17" s="59">
        <f>'WEEKLY COMPETITIVE REPORT'!L17</f>
        <v>3344</v>
      </c>
      <c r="M17" s="52">
        <f>'WEEKLY COMPETITIVE REPORT'!M17</f>
        <v>-39.83613580379137</v>
      </c>
      <c r="N17" s="51">
        <f t="shared" si="0"/>
        <v>885.9012774010408</v>
      </c>
      <c r="O17" s="50">
        <f>'WEEKLY COMPETITIVE REPORT'!O17</f>
        <v>17</v>
      </c>
      <c r="P17" s="51">
        <f>'WEEKLY COMPETITIVE REPORT'!P17/Y4</f>
        <v>18453.08310991957</v>
      </c>
      <c r="Q17" s="51">
        <f>'WEEKLY COMPETITIVE REPORT'!Q17/Y4</f>
        <v>35579.088471849864</v>
      </c>
      <c r="R17" s="59">
        <f>'WEEKLY COMPETITIVE REPORT'!R17</f>
        <v>2533</v>
      </c>
      <c r="S17" s="59">
        <f>'WEEKLY COMPETITIVE REPORT'!S17</f>
        <v>5999</v>
      </c>
      <c r="T17" s="52">
        <f>'WEEKLY COMPETITIVE REPORT'!T17</f>
        <v>-48.13503127119283</v>
      </c>
      <c r="U17" s="51">
        <f>'WEEKLY COMPETITIVE REPORT'!U17/Y4</f>
        <v>300962.4664879357</v>
      </c>
      <c r="V17" s="51">
        <f t="shared" si="1"/>
        <v>1085.4754770540924</v>
      </c>
      <c r="W17" s="76">
        <f t="shared" si="2"/>
        <v>319415.54959785525</v>
      </c>
      <c r="X17" s="59">
        <f>'WEEKLY COMPETITIVE REPORT'!X17</f>
        <v>43402</v>
      </c>
      <c r="Y17" s="77">
        <f>'WEEKLY COMPETITIVE REPORT'!Y17</f>
        <v>45935</v>
      </c>
    </row>
    <row r="18" spans="1:25" ht="13.5" customHeight="1">
      <c r="A18" s="75">
        <v>5</v>
      </c>
      <c r="B18" s="48">
        <f>'WEEKLY COMPETITIVE REPORT'!B18</f>
        <v>4</v>
      </c>
      <c r="C18" s="48" t="str">
        <f>'WEEKLY COMPETITIVE REPORT'!C18</f>
        <v>THE BOXTROLLS</v>
      </c>
      <c r="D18" s="48" t="str">
        <f>'WEEKLY COMPETITIVE REPORT'!D18</f>
        <v>ŠKATLARJI</v>
      </c>
      <c r="E18" s="48" t="str">
        <f>'WEEKLY COMPETITIVE REPORT'!E18</f>
        <v>UNI</v>
      </c>
      <c r="F18" s="48" t="str">
        <f>'WEEKLY COMPETITIVE REPORT'!F18</f>
        <v>Karantanija</v>
      </c>
      <c r="G18" s="50">
        <f>'WEEKLY COMPETITIVE REPORT'!G18</f>
        <v>2</v>
      </c>
      <c r="H18" s="50">
        <f>'WEEKLY COMPETITIVE REPORT'!H18</f>
        <v>17</v>
      </c>
      <c r="I18" s="51">
        <f>'WEEKLY COMPETITIVE REPORT'!I18/Y4</f>
        <v>9857.908847184986</v>
      </c>
      <c r="J18" s="51">
        <f>'WEEKLY COMPETITIVE REPORT'!J18/Y4</f>
        <v>13435.656836461127</v>
      </c>
      <c r="K18" s="59">
        <f>'WEEKLY COMPETITIVE REPORT'!K18</f>
        <v>1272</v>
      </c>
      <c r="L18" s="59">
        <f>'WEEKLY COMPETITIVE REPORT'!L18</f>
        <v>1752</v>
      </c>
      <c r="M18" s="52">
        <f>'WEEKLY COMPETITIVE REPORT'!M18</f>
        <v>-26.628753866107957</v>
      </c>
      <c r="N18" s="51">
        <f t="shared" si="0"/>
        <v>579.8769910108815</v>
      </c>
      <c r="O18" s="50">
        <f>'WEEKLY COMPETITIVE REPORT'!O18</f>
        <v>17</v>
      </c>
      <c r="P18" s="51">
        <f>'WEEKLY COMPETITIVE REPORT'!P18/Y4</f>
        <v>11717.1581769437</v>
      </c>
      <c r="Q18" s="51">
        <f>'WEEKLY COMPETITIVE REPORT'!Q18/Y4</f>
        <v>18604.55764075067</v>
      </c>
      <c r="R18" s="59">
        <f>'WEEKLY COMPETITIVE REPORT'!R18</f>
        <v>1573</v>
      </c>
      <c r="S18" s="59">
        <f>'WEEKLY COMPETITIVE REPORT'!S18</f>
        <v>3010</v>
      </c>
      <c r="T18" s="52">
        <f>'WEEKLY COMPETITIVE REPORT'!T18</f>
        <v>-37.0199582102457</v>
      </c>
      <c r="U18" s="51">
        <f>'WEEKLY COMPETITIVE REPORT'!U18/Y4</f>
        <v>19324.396782841824</v>
      </c>
      <c r="V18" s="51">
        <f t="shared" si="1"/>
        <v>689.244598643747</v>
      </c>
      <c r="W18" s="76">
        <f t="shared" si="2"/>
        <v>31041.554959785524</v>
      </c>
      <c r="X18" s="59">
        <f>'WEEKLY COMPETITIVE REPORT'!X18</f>
        <v>3139</v>
      </c>
      <c r="Y18" s="77">
        <f>'WEEKLY COMPETITIVE REPORT'!Y18</f>
        <v>4712</v>
      </c>
    </row>
    <row r="19" spans="1:25" ht="12.75">
      <c r="A19" s="75">
        <v>6</v>
      </c>
      <c r="B19" s="48">
        <f>'WEEKLY COMPETITIVE REPORT'!B19</f>
        <v>5</v>
      </c>
      <c r="C19" s="48" t="str">
        <f>'WEEKLY COMPETITIVE REPORT'!C19</f>
        <v>VLOGA ZA EMO</v>
      </c>
      <c r="D19" s="48" t="str">
        <f>'WEEKLY COMPETITIVE REPORT'!D19</f>
        <v>VLOGA ZA EMO</v>
      </c>
      <c r="E19" s="48" t="str">
        <f>'WEEKLY COMPETITIVE REPORT'!E19</f>
        <v>DOM</v>
      </c>
      <c r="F19" s="48" t="str">
        <f>'WEEKLY COMPETITIVE REPORT'!F19</f>
        <v>Constantin Film</v>
      </c>
      <c r="G19" s="50">
        <f>'WEEKLY COMPETITIVE REPORT'!G19</f>
        <v>5</v>
      </c>
      <c r="H19" s="50">
        <f>'WEEKLY COMPETITIVE REPORT'!H19</f>
        <v>10</v>
      </c>
      <c r="I19" s="51">
        <f>'WEEKLY COMPETITIVE REPORT'!I19/Y4</f>
        <v>5147.45308310992</v>
      </c>
      <c r="J19" s="51">
        <f>'WEEKLY COMPETITIVE REPORT'!J19/Y4</f>
        <v>7053.619302949061</v>
      </c>
      <c r="K19" s="59">
        <f>'WEEKLY COMPETITIVE REPORT'!K19</f>
        <v>954</v>
      </c>
      <c r="L19" s="59">
        <f>'WEEKLY COMPETITIVE REPORT'!L19</f>
        <v>1022</v>
      </c>
      <c r="M19" s="52">
        <f>'WEEKLY COMPETITIVE REPORT'!M19</f>
        <v>-27.02394526795895</v>
      </c>
      <c r="N19" s="51">
        <f t="shared" si="0"/>
        <v>514.745308310992</v>
      </c>
      <c r="O19" s="50">
        <f>'WEEKLY COMPETITIVE REPORT'!O19</f>
        <v>10</v>
      </c>
      <c r="P19" s="51">
        <f>'WEEKLY COMPETITIVE REPORT'!P19/Y4</f>
        <v>8730.563002680965</v>
      </c>
      <c r="Q19" s="51">
        <f>'WEEKLY COMPETITIVE REPORT'!Q19/Y4</f>
        <v>14558.981233243969</v>
      </c>
      <c r="R19" s="59">
        <f>'WEEKLY COMPETITIVE REPORT'!R19</f>
        <v>1673</v>
      </c>
      <c r="S19" s="59">
        <f>'WEEKLY COMPETITIVE REPORT'!S19</f>
        <v>3172</v>
      </c>
      <c r="T19" s="52">
        <f>'WEEKLY COMPETITIVE REPORT'!T19</f>
        <v>-40.03314611914188</v>
      </c>
      <c r="U19" s="51">
        <f>'WEEKLY COMPETITIVE REPORT'!U19/Y4</f>
        <v>113711.7962466488</v>
      </c>
      <c r="V19" s="51">
        <f t="shared" si="1"/>
        <v>873.0563002680965</v>
      </c>
      <c r="W19" s="76">
        <f t="shared" si="2"/>
        <v>122442.35924932976</v>
      </c>
      <c r="X19" s="59">
        <f>'WEEKLY COMPETITIVE REPORT'!X19</f>
        <v>20363</v>
      </c>
      <c r="Y19" s="77">
        <f>'WEEKLY COMPETITIVE REPORT'!Y19</f>
        <v>22036</v>
      </c>
    </row>
    <row r="20" spans="1:25" ht="12.75">
      <c r="A20" s="47">
        <v>7</v>
      </c>
      <c r="B20" s="48">
        <f>'WEEKLY COMPETITIVE REPORT'!B20</f>
        <v>10</v>
      </c>
      <c r="C20" s="48" t="str">
        <f>'WEEKLY COMPETITIVE REPORT'!C20</f>
        <v>QU'EST-CE QU'ON A FAIT AU BON DIEU?</v>
      </c>
      <c r="D20" s="48" t="str">
        <f>'WEEKLY COMPETITIVE REPORT'!D20</f>
        <v>BOG, LE KAJ SMO ZAGREŠILI</v>
      </c>
      <c r="E20" s="48" t="str">
        <f>'WEEKLY COMPETITIVE REPORT'!E20</f>
        <v>IND</v>
      </c>
      <c r="F20" s="48" t="str">
        <f>'WEEKLY COMPETITIVE REPORT'!F20</f>
        <v>FIVIA</v>
      </c>
      <c r="G20" s="50">
        <f>'WEEKLY COMPETITIVE REPORT'!G20</f>
        <v>12</v>
      </c>
      <c r="H20" s="50">
        <f>'WEEKLY COMPETITIVE REPORT'!H20</f>
        <v>12</v>
      </c>
      <c r="I20" s="51">
        <f>'WEEKLY COMPETITIVE REPORT'!I20/Y4</f>
        <v>3821.71581769437</v>
      </c>
      <c r="J20" s="51">
        <f>'WEEKLY COMPETITIVE REPORT'!J20/Y4</f>
        <v>3123.3243967828416</v>
      </c>
      <c r="K20" s="59">
        <f>'WEEKLY COMPETITIVE REPORT'!K20</f>
        <v>497</v>
      </c>
      <c r="L20" s="59">
        <f>'WEEKLY COMPETITIVE REPORT'!L20</f>
        <v>427</v>
      </c>
      <c r="M20" s="52">
        <f>'WEEKLY COMPETITIVE REPORT'!M20</f>
        <v>22.360515021459236</v>
      </c>
      <c r="N20" s="51">
        <f t="shared" si="0"/>
        <v>318.4763181411975</v>
      </c>
      <c r="O20" s="50">
        <f>'WEEKLY COMPETITIVE REPORT'!O20</f>
        <v>12</v>
      </c>
      <c r="P20" s="51">
        <f>'WEEKLY COMPETITIVE REPORT'!P20/Y4</f>
        <v>5088.471849865952</v>
      </c>
      <c r="Q20" s="51">
        <f>'WEEKLY COMPETITIVE REPORT'!Q20/Y4</f>
        <v>4285.522788203753</v>
      </c>
      <c r="R20" s="59">
        <f>'WEEKLY COMPETITIVE REPORT'!R20</f>
        <v>694</v>
      </c>
      <c r="S20" s="59">
        <f>'WEEKLY COMPETITIVE REPORT'!S20</f>
        <v>616</v>
      </c>
      <c r="T20" s="52">
        <f>'WEEKLY COMPETITIVE REPORT'!T20</f>
        <v>18.736315295589606</v>
      </c>
      <c r="U20" s="51">
        <f>'WEEKLY COMPETITIVE REPORT'!U20/Y4</f>
        <v>79742.6273458445</v>
      </c>
      <c r="V20" s="51">
        <f t="shared" si="1"/>
        <v>424.03932082216267</v>
      </c>
      <c r="W20" s="76">
        <f t="shared" si="2"/>
        <v>84831.09919571046</v>
      </c>
      <c r="X20" s="59">
        <f>'WEEKLY COMPETITIVE REPORT'!X20</f>
        <v>11598</v>
      </c>
      <c r="Y20" s="77">
        <f>'WEEKLY COMPETITIVE REPORT'!Y20</f>
        <v>12292</v>
      </c>
    </row>
    <row r="21" spans="1:25" ht="12.75">
      <c r="A21" s="75">
        <v>8</v>
      </c>
      <c r="B21" s="48">
        <f>'WEEKLY COMPETITIVE REPORT'!B21</f>
        <v>8</v>
      </c>
      <c r="C21" s="48" t="str">
        <f>'WEEKLY COMPETITIVE REPORT'!C21</f>
        <v>OUIJA</v>
      </c>
      <c r="D21" s="48" t="str">
        <f>'WEEKLY COMPETITIVE REPORT'!D21</f>
        <v>OUIJA</v>
      </c>
      <c r="E21" s="48" t="str">
        <f>'WEEKLY COMPETITIVE REPORT'!E21</f>
        <v>UNI</v>
      </c>
      <c r="F21" s="48" t="str">
        <f>'WEEKLY COMPETITIVE REPORT'!F21</f>
        <v>Karantanija</v>
      </c>
      <c r="G21" s="50">
        <f>'WEEKLY COMPETITIVE REPORT'!G21</f>
        <v>5</v>
      </c>
      <c r="H21" s="50">
        <f>'WEEKLY COMPETITIVE REPORT'!H21</f>
        <v>9</v>
      </c>
      <c r="I21" s="51">
        <f>'WEEKLY COMPETITIVE REPORT'!I21/Y4</f>
        <v>3097.8552278820375</v>
      </c>
      <c r="J21" s="51">
        <f>'WEEKLY COMPETITIVE REPORT'!J21/Y4</f>
        <v>4733.243967828418</v>
      </c>
      <c r="K21" s="59">
        <f>'WEEKLY COMPETITIVE REPORT'!K21</f>
        <v>436</v>
      </c>
      <c r="L21" s="59">
        <f>'WEEKLY COMPETITIVE REPORT'!L21</f>
        <v>645</v>
      </c>
      <c r="M21" s="52">
        <f>'WEEKLY COMPETITIVE REPORT'!M21</f>
        <v>-34.5511186632682</v>
      </c>
      <c r="N21" s="51">
        <f aca="true" t="shared" si="3" ref="N21:N33">I21/H21</f>
        <v>344.2061364313375</v>
      </c>
      <c r="O21" s="50">
        <f>'WEEKLY COMPETITIVE REPORT'!O21</f>
        <v>9</v>
      </c>
      <c r="P21" s="51">
        <f>'WEEKLY COMPETITIVE REPORT'!P21/Y4</f>
        <v>3931.6353887399464</v>
      </c>
      <c r="Q21" s="51">
        <f>'WEEKLY COMPETITIVE REPORT'!Q21/Y4</f>
        <v>6746.648793565683</v>
      </c>
      <c r="R21" s="59">
        <f>'WEEKLY COMPETITIVE REPORT'!R21</f>
        <v>571</v>
      </c>
      <c r="S21" s="59">
        <f>'WEEKLY COMPETITIVE REPORT'!S21</f>
        <v>1098</v>
      </c>
      <c r="T21" s="52">
        <f>'WEEKLY COMPETITIVE REPORT'!T21</f>
        <v>-41.72461752433936</v>
      </c>
      <c r="U21" s="51">
        <f>'WEEKLY COMPETITIVE REPORT'!U21/Y4</f>
        <v>76242.6273458445</v>
      </c>
      <c r="V21" s="51">
        <f aca="true" t="shared" si="4" ref="V21:V33">P21/O21</f>
        <v>436.84837652666073</v>
      </c>
      <c r="W21" s="76">
        <f aca="true" t="shared" si="5" ref="W21:W33">P21+U21</f>
        <v>80174.26273458445</v>
      </c>
      <c r="X21" s="59">
        <f>'WEEKLY COMPETITIVE REPORT'!X21</f>
        <v>11349</v>
      </c>
      <c r="Y21" s="77">
        <f>'WEEKLY COMPETITIVE REPORT'!Y21</f>
        <v>11920</v>
      </c>
    </row>
    <row r="22" spans="1:25" ht="12.75">
      <c r="A22" s="75">
        <v>9</v>
      </c>
      <c r="B22" s="48">
        <f>'WEEKLY COMPETITIVE REPORT'!B22</f>
        <v>6</v>
      </c>
      <c r="C22" s="48" t="str">
        <f>'WEEKLY COMPETITIVE REPORT'!C22</f>
        <v>LET'S BE COPS</v>
      </c>
      <c r="D22" s="48" t="str">
        <f>'WEEKLY COMPETITIVE REPORT'!D22</f>
        <v>SKORAJ POLICAJA</v>
      </c>
      <c r="E22" s="48" t="str">
        <f>'WEEKLY COMPETITIVE REPORT'!E22</f>
        <v>FOX</v>
      </c>
      <c r="F22" s="48" t="str">
        <f>'WEEKLY COMPETITIVE REPORT'!F22</f>
        <v>Blitz</v>
      </c>
      <c r="G22" s="50">
        <f>'WEEKLY COMPETITIVE REPORT'!G22</f>
        <v>3</v>
      </c>
      <c r="H22" s="50">
        <f>'WEEKLY COMPETITIVE REPORT'!H22</f>
        <v>6</v>
      </c>
      <c r="I22" s="51">
        <f>'WEEKLY COMPETITIVE REPORT'!I22/Y4</f>
        <v>2449.0616621983913</v>
      </c>
      <c r="J22" s="51">
        <f>'WEEKLY COMPETITIVE REPORT'!J22/Y4</f>
        <v>8384.718498659517</v>
      </c>
      <c r="K22" s="59">
        <f>'WEEKLY COMPETITIVE REPORT'!K22</f>
        <v>323</v>
      </c>
      <c r="L22" s="59">
        <f>'WEEKLY COMPETITIVE REPORT'!L22</f>
        <v>1090</v>
      </c>
      <c r="M22" s="52">
        <f>'WEEKLY COMPETITIVE REPORT'!M22</f>
        <v>-70.79136690647482</v>
      </c>
      <c r="N22" s="51">
        <f t="shared" si="3"/>
        <v>408.1769436997319</v>
      </c>
      <c r="O22" s="50">
        <f>'WEEKLY COMPETITIVE REPORT'!O22</f>
        <v>6</v>
      </c>
      <c r="P22" s="51">
        <f>'WEEKLY COMPETITIVE REPORT'!P22/Y4</f>
        <v>3412.868632707775</v>
      </c>
      <c r="Q22" s="51">
        <f>'WEEKLY COMPETITIVE REPORT'!Q22/Y4</f>
        <v>14462.466487935657</v>
      </c>
      <c r="R22" s="59">
        <f>'WEEKLY COMPETITIVE REPORT'!R22</f>
        <v>494</v>
      </c>
      <c r="S22" s="59">
        <f>'WEEKLY COMPETITIVE REPORT'!S22</f>
        <v>3055</v>
      </c>
      <c r="T22" s="52">
        <f>'WEEKLY COMPETITIVE REPORT'!T22</f>
        <v>-76.4018908147187</v>
      </c>
      <c r="U22" s="51">
        <f>'WEEKLY COMPETITIVE REPORT'!U22/Y4</f>
        <v>37174.26273458445</v>
      </c>
      <c r="V22" s="51">
        <f t="shared" si="4"/>
        <v>568.8114387846291</v>
      </c>
      <c r="W22" s="76">
        <f t="shared" si="5"/>
        <v>40587.131367292226</v>
      </c>
      <c r="X22" s="59">
        <f>'WEEKLY COMPETITIVE REPORT'!X22</f>
        <v>6153</v>
      </c>
      <c r="Y22" s="77">
        <f>'WEEKLY COMPETITIVE REPORT'!Y22</f>
        <v>6647</v>
      </c>
    </row>
    <row r="23" spans="1:25" ht="12.75">
      <c r="A23" s="75">
        <v>10</v>
      </c>
      <c r="B23" s="48">
        <f>'WEEKLY COMPETITIVE REPORT'!B23</f>
        <v>9</v>
      </c>
      <c r="C23" s="48" t="str">
        <f>'WEEKLY COMPETITIVE REPORT'!C23</f>
        <v>DRACULA UNTOLD</v>
      </c>
      <c r="D23" s="48" t="str">
        <f>'WEEKLY COMPETITIVE REPORT'!D23</f>
        <v>DRAKULA SKRITA ZGODBA</v>
      </c>
      <c r="E23" s="48" t="str">
        <f>'WEEKLY COMPETITIVE REPORT'!E23</f>
        <v>UNI</v>
      </c>
      <c r="F23" s="48" t="str">
        <f>'WEEKLY COMPETITIVE REPORT'!F23</f>
        <v>Karantanija</v>
      </c>
      <c r="G23" s="50">
        <f>'WEEKLY COMPETITIVE REPORT'!G23</f>
        <v>8</v>
      </c>
      <c r="H23" s="50">
        <f>'WEEKLY COMPETITIVE REPORT'!H23</f>
        <v>9</v>
      </c>
      <c r="I23" s="51">
        <f>'WEEKLY COMPETITIVE REPORT'!I23/Y4</f>
        <v>2340.4825737265414</v>
      </c>
      <c r="J23" s="51">
        <f>'WEEKLY COMPETITIVE REPORT'!J23/Y4</f>
        <v>3928.954423592493</v>
      </c>
      <c r="K23" s="59">
        <f>'WEEKLY COMPETITIVE REPORT'!K23</f>
        <v>320</v>
      </c>
      <c r="L23" s="59">
        <f>'WEEKLY COMPETITIVE REPORT'!L23</f>
        <v>525</v>
      </c>
      <c r="M23" s="52">
        <f>'WEEKLY COMPETITIVE REPORT'!M23</f>
        <v>-40.429887410440124</v>
      </c>
      <c r="N23" s="51">
        <f t="shared" si="3"/>
        <v>260.0536193029491</v>
      </c>
      <c r="O23" s="50">
        <f>'WEEKLY COMPETITIVE REPORT'!O23</f>
        <v>9</v>
      </c>
      <c r="P23" s="51">
        <f>'WEEKLY COMPETITIVE REPORT'!P23/Y4</f>
        <v>3159.5174262734586</v>
      </c>
      <c r="Q23" s="51">
        <f>'WEEKLY COMPETITIVE REPORT'!Q23/Y4</f>
        <v>5493.297587131367</v>
      </c>
      <c r="R23" s="59">
        <f>'WEEKLY COMPETITIVE REPORT'!R23</f>
        <v>444</v>
      </c>
      <c r="S23" s="59">
        <f>'WEEKLY COMPETITIVE REPORT'!S23</f>
        <v>764</v>
      </c>
      <c r="T23" s="52">
        <f>'WEEKLY COMPETITIVE REPORT'!T23</f>
        <v>-42.48413860419718</v>
      </c>
      <c r="U23" s="51">
        <f>'WEEKLY COMPETITIVE REPORT'!U23/Y4</f>
        <v>153942.35924932975</v>
      </c>
      <c r="V23" s="51">
        <f t="shared" si="4"/>
        <v>351.05749180816207</v>
      </c>
      <c r="W23" s="76">
        <f t="shared" si="5"/>
        <v>157101.8766756032</v>
      </c>
      <c r="X23" s="59">
        <f>'WEEKLY COMPETITIVE REPORT'!X23</f>
        <v>22081</v>
      </c>
      <c r="Y23" s="77">
        <f>'WEEKLY COMPETITIVE REPORT'!Y23</f>
        <v>22525</v>
      </c>
    </row>
    <row r="24" spans="1:25" ht="12.75">
      <c r="A24" s="75">
        <v>11</v>
      </c>
      <c r="B24" s="48">
        <f>'WEEKLY COMPETITIVE REPORT'!B24</f>
        <v>12</v>
      </c>
      <c r="C24" s="48" t="str">
        <f>'WEEKLY COMPETITIVE REPORT'!C24</f>
        <v>EQUALIZER</v>
      </c>
      <c r="D24" s="48" t="str">
        <f>'WEEKLY COMPETITIVE REPORT'!D24</f>
        <v>PRAVIČNIK</v>
      </c>
      <c r="E24" s="48" t="str">
        <f>'WEEKLY COMPETITIVE REPORT'!E24</f>
        <v>SONY</v>
      </c>
      <c r="F24" s="48" t="str">
        <f>'WEEKLY COMPETITIVE REPORT'!F24</f>
        <v>CF</v>
      </c>
      <c r="G24" s="50">
        <f>'WEEKLY COMPETITIVE REPORT'!G24</f>
        <v>9</v>
      </c>
      <c r="H24" s="50">
        <f>'WEEKLY COMPETITIVE REPORT'!H24</f>
        <v>9</v>
      </c>
      <c r="I24" s="51">
        <f>'WEEKLY COMPETITIVE REPORT'!I24/Y4</f>
        <v>2159.5174262734586</v>
      </c>
      <c r="J24" s="51">
        <f>'WEEKLY COMPETITIVE REPORT'!J24/Y4</f>
        <v>2087.131367292225</v>
      </c>
      <c r="K24" s="59">
        <f>'WEEKLY COMPETITIVE REPORT'!K24</f>
        <v>267</v>
      </c>
      <c r="L24" s="59">
        <f>'WEEKLY COMPETITIVE REPORT'!L24</f>
        <v>261</v>
      </c>
      <c r="M24" s="52">
        <f>'WEEKLY COMPETITIVE REPORT'!M24</f>
        <v>3.468208092485554</v>
      </c>
      <c r="N24" s="51">
        <f t="shared" si="3"/>
        <v>239.94638069705096</v>
      </c>
      <c r="O24" s="50">
        <f>'WEEKLY COMPETITIVE REPORT'!O24</f>
        <v>9</v>
      </c>
      <c r="P24" s="51">
        <f>'WEEKLY COMPETITIVE REPORT'!P24/Y4</f>
        <v>2887.3994638069707</v>
      </c>
      <c r="Q24" s="51">
        <f>'WEEKLY COMPETITIVE REPORT'!Q24/Y4</f>
        <v>3588.4718498659518</v>
      </c>
      <c r="R24" s="59">
        <f>'WEEKLY COMPETITIVE REPORT'!R24</f>
        <v>361</v>
      </c>
      <c r="S24" s="59">
        <f>'WEEKLY COMPETITIVE REPORT'!S24</f>
        <v>625</v>
      </c>
      <c r="T24" s="52">
        <f>'WEEKLY COMPETITIVE REPORT'!T24</f>
        <v>-19.536794919686216</v>
      </c>
      <c r="U24" s="51">
        <f>'WEEKLY COMPETITIVE REPORT'!U24/Y4</f>
        <v>85628.68632707775</v>
      </c>
      <c r="V24" s="51">
        <f t="shared" si="4"/>
        <v>320.82216264521895</v>
      </c>
      <c r="W24" s="76">
        <f t="shared" si="5"/>
        <v>88516.08579088472</v>
      </c>
      <c r="X24" s="59">
        <f>'WEEKLY COMPETITIVE REPORT'!X24</f>
        <v>11565</v>
      </c>
      <c r="Y24" s="77">
        <f>'WEEKLY COMPETITIVE REPORT'!Y24</f>
        <v>11926</v>
      </c>
    </row>
    <row r="25" spans="1:25" ht="12.75">
      <c r="A25" s="75">
        <v>12</v>
      </c>
      <c r="B25" s="48" t="str">
        <f>'WEEKLY COMPETITIVE REPORT'!B25</f>
        <v>New</v>
      </c>
      <c r="C25" s="48" t="str">
        <f>'WEEKLY COMPETITIVE REPORT'!C25</f>
        <v>AMAZONIA</v>
      </c>
      <c r="D25" s="48" t="str">
        <f>'WEEKLY COMPETITIVE REPORT'!D25</f>
        <v>AMAZONIJA</v>
      </c>
      <c r="E25" s="48" t="str">
        <f>'WEEKLY COMPETITIVE REPORT'!E25</f>
        <v>IND</v>
      </c>
      <c r="F25" s="48" t="str">
        <f>'WEEKLY COMPETITIVE REPORT'!F25</f>
        <v>FIVIA</v>
      </c>
      <c r="G25" s="50">
        <f>'WEEKLY COMPETITIVE REPORT'!G25</f>
        <v>1</v>
      </c>
      <c r="H25" s="50">
        <f>'WEEKLY COMPETITIVE REPORT'!H25</f>
        <v>8</v>
      </c>
      <c r="I25" s="51">
        <f>'WEEKLY COMPETITIVE REPORT'!I25/Y4</f>
        <v>2101.8766756032173</v>
      </c>
      <c r="J25" s="51">
        <f>'WEEKLY COMPETITIVE REPORT'!J25/Y4</f>
        <v>0</v>
      </c>
      <c r="K25" s="59">
        <f>'WEEKLY COMPETITIVE REPORT'!K25</f>
        <v>291</v>
      </c>
      <c r="L25" s="59">
        <f>'WEEKLY COMPETITIVE REPORT'!L25</f>
        <v>0</v>
      </c>
      <c r="M25" s="52">
        <f>'WEEKLY COMPETITIVE REPORT'!M25</f>
        <v>0</v>
      </c>
      <c r="N25" s="51">
        <f t="shared" si="3"/>
        <v>262.73458445040217</v>
      </c>
      <c r="O25" s="50">
        <f>'WEEKLY COMPETITIVE REPORT'!O25</f>
        <v>8</v>
      </c>
      <c r="P25" s="51">
        <f>'WEEKLY COMPETITIVE REPORT'!P25/Y4</f>
        <v>2672.9222520107237</v>
      </c>
      <c r="Q25" s="51">
        <f>'WEEKLY COMPETITIVE REPORT'!Q25/Y4</f>
        <v>0</v>
      </c>
      <c r="R25" s="59">
        <f>'WEEKLY COMPETITIVE REPORT'!R25</f>
        <v>381</v>
      </c>
      <c r="S25" s="59">
        <f>'WEEKLY COMPETITIVE REPORT'!S25</f>
        <v>0</v>
      </c>
      <c r="T25" s="52">
        <f>'WEEKLY COMPETITIVE REPORT'!T25</f>
        <v>0</v>
      </c>
      <c r="U25" s="51">
        <f>'WEEKLY COMPETITIVE REPORT'!U25/Y4</f>
        <v>0</v>
      </c>
      <c r="V25" s="51">
        <f t="shared" si="4"/>
        <v>334.11528150134046</v>
      </c>
      <c r="W25" s="76">
        <f t="shared" si="5"/>
        <v>2672.9222520107237</v>
      </c>
      <c r="X25" s="59">
        <f>'WEEKLY COMPETITIVE REPORT'!X25</f>
        <v>0</v>
      </c>
      <c r="Y25" s="77">
        <f>'WEEKLY COMPETITIVE REPORT'!Y25</f>
        <v>381</v>
      </c>
    </row>
    <row r="26" spans="1:25" ht="12.75" customHeight="1">
      <c r="A26" s="75">
        <v>13</v>
      </c>
      <c r="B26" s="48">
        <f>'WEEKLY COMPETITIVE REPORT'!B26</f>
        <v>7</v>
      </c>
      <c r="C26" s="48" t="str">
        <f>'WEEKLY COMPETITIVE REPORT'!C26</f>
        <v>FURY</v>
      </c>
      <c r="D26" s="48" t="str">
        <f>'WEEKLY COMPETITIVE REPORT'!D26</f>
        <v>BES</v>
      </c>
      <c r="E26" s="48" t="str">
        <f>'WEEKLY COMPETITIVE REPORT'!E26</f>
        <v>IND</v>
      </c>
      <c r="F26" s="48" t="str">
        <f>'WEEKLY COMPETITIVE REPORT'!F26</f>
        <v>Blitz</v>
      </c>
      <c r="G26" s="50">
        <f>'WEEKLY COMPETITIVE REPORT'!G26</f>
        <v>4</v>
      </c>
      <c r="H26" s="50">
        <f>'WEEKLY COMPETITIVE REPORT'!H26</f>
        <v>9</v>
      </c>
      <c r="I26" s="51">
        <f>'WEEKLY COMPETITIVE REPORT'!I26/Y4</f>
        <v>1910.1876675603216</v>
      </c>
      <c r="J26" s="51">
        <f>'WEEKLY COMPETITIVE REPORT'!J26/Y4</f>
        <v>5947.721179624665</v>
      </c>
      <c r="K26" s="59">
        <f>'WEEKLY COMPETITIVE REPORT'!K26</f>
        <v>234</v>
      </c>
      <c r="L26" s="59">
        <f>'WEEKLY COMPETITIVE REPORT'!L26</f>
        <v>793</v>
      </c>
      <c r="M26" s="52">
        <f>'WEEKLY COMPETITIVE REPORT'!M26</f>
        <v>-67.88370520622041</v>
      </c>
      <c r="N26" s="51">
        <f t="shared" si="3"/>
        <v>212.24307417336908</v>
      </c>
      <c r="O26" s="50">
        <f>'WEEKLY COMPETITIVE REPORT'!O26</f>
        <v>9</v>
      </c>
      <c r="P26" s="51">
        <f>'WEEKLY COMPETITIVE REPORT'!P26/Y4</f>
        <v>3514.745308310992</v>
      </c>
      <c r="Q26" s="51">
        <f>'WEEKLY COMPETITIVE REPORT'!Q26/Y4</f>
        <v>9546.916890080429</v>
      </c>
      <c r="R26" s="59">
        <f>'WEEKLY COMPETITIVE REPORT'!R26</f>
        <v>520</v>
      </c>
      <c r="S26" s="59">
        <f>'WEEKLY COMPETITIVE REPORT'!S26</f>
        <v>1861</v>
      </c>
      <c r="T26" s="52">
        <f>'WEEKLY COMPETITIVE REPORT'!T26</f>
        <v>-63.184498736310026</v>
      </c>
      <c r="U26" s="51">
        <f>'WEEKLY COMPETITIVE REPORT'!U26/Y4</f>
        <v>51107.23860589812</v>
      </c>
      <c r="V26" s="51">
        <f t="shared" si="4"/>
        <v>390.5272564789991</v>
      </c>
      <c r="W26" s="76">
        <f t="shared" si="5"/>
        <v>54621.983914209115</v>
      </c>
      <c r="X26" s="59">
        <f>'WEEKLY COMPETITIVE REPORT'!X26</f>
        <v>7412</v>
      </c>
      <c r="Y26" s="77">
        <f>'WEEKLY COMPETITIVE REPORT'!Y26</f>
        <v>7932</v>
      </c>
    </row>
    <row r="27" spans="1:25" ht="12.75" customHeight="1">
      <c r="A27" s="75">
        <v>14</v>
      </c>
      <c r="B27" s="48">
        <f>'WEEKLY COMPETITIVE REPORT'!B27</f>
        <v>13</v>
      </c>
      <c r="C27" s="48" t="str">
        <f>'WEEKLY COMPETITIVE REPORT'!C27</f>
        <v>MALI BUDO</v>
      </c>
      <c r="D27" s="48" t="str">
        <f>'WEEKLY COMPETITIVE REPORT'!D27</f>
        <v>MALI BUDO</v>
      </c>
      <c r="E27" s="48" t="str">
        <f>'WEEKLY COMPETITIVE REPORT'!E27</f>
        <v>IND</v>
      </c>
      <c r="F27" s="48" t="str">
        <f>'WEEKLY COMPETITIVE REPORT'!F27</f>
        <v>Karantanija</v>
      </c>
      <c r="G27" s="50">
        <f>'WEEKLY COMPETITIVE REPORT'!G27</f>
        <v>4</v>
      </c>
      <c r="H27" s="50">
        <f>'WEEKLY COMPETITIVE REPORT'!H27</f>
        <v>9</v>
      </c>
      <c r="I27" s="51">
        <f>'WEEKLY COMPETITIVE REPORT'!I27/Y4</f>
        <v>1475.8713136729223</v>
      </c>
      <c r="J27" s="51">
        <f>'WEEKLY COMPETITIVE REPORT'!J27/Y17</f>
        <v>0.03104386633286165</v>
      </c>
      <c r="K27" s="59">
        <f>'WEEKLY COMPETITIVE REPORT'!K27</f>
        <v>199</v>
      </c>
      <c r="L27" s="59">
        <f>'WEEKLY COMPETITIVE REPORT'!L27</f>
        <v>252</v>
      </c>
      <c r="M27" s="52">
        <f>'WEEKLY COMPETITIVE REPORT'!M27</f>
        <v>-22.79102384291724</v>
      </c>
      <c r="N27" s="51">
        <f t="shared" si="3"/>
        <v>163.9857015192136</v>
      </c>
      <c r="O27" s="50">
        <f>'WEEKLY COMPETITIVE REPORT'!O27</f>
        <v>9</v>
      </c>
      <c r="P27" s="51">
        <f>'WEEKLY COMPETITIVE REPORT'!P27/Y4</f>
        <v>2073.72654155496</v>
      </c>
      <c r="Q27" s="51">
        <f>'WEEKLY COMPETITIVE REPORT'!Q27/Y17</f>
        <v>0.04506367693479917</v>
      </c>
      <c r="R27" s="59">
        <f>'WEEKLY COMPETITIVE REPORT'!R27</f>
        <v>297</v>
      </c>
      <c r="S27" s="59">
        <f>'WEEKLY COMPETITIVE REPORT'!S27</f>
        <v>382</v>
      </c>
      <c r="T27" s="52">
        <f>'WEEKLY COMPETITIVE REPORT'!T27</f>
        <v>-25.26570048309179</v>
      </c>
      <c r="U27" s="51">
        <f>'WEEKLY COMPETITIVE REPORT'!U27/Y17</f>
        <v>0.36170675955154025</v>
      </c>
      <c r="V27" s="51">
        <f t="shared" si="4"/>
        <v>230.41406017277333</v>
      </c>
      <c r="W27" s="76">
        <f t="shared" si="5"/>
        <v>2074.0882483145115</v>
      </c>
      <c r="X27" s="59">
        <f>'WEEKLY COMPETITIVE REPORT'!X27</f>
        <v>3308</v>
      </c>
      <c r="Y27" s="77">
        <f>'WEEKLY COMPETITIVE REPORT'!Y27</f>
        <v>3605</v>
      </c>
    </row>
    <row r="28" spans="1:25" ht="12.75">
      <c r="A28" s="75">
        <v>15</v>
      </c>
      <c r="B28" s="48">
        <f>'WEEKLY COMPETITIVE REPORT'!B28</f>
        <v>15</v>
      </c>
      <c r="C28" s="48" t="str">
        <f>'WEEKLY COMPETITIVE REPORT'!C28</f>
        <v>THE HUNDRED YEAR OLD MAN WHO CLIMBED OUT THE WINDOW AND DISAPEARED</v>
      </c>
      <c r="D28" s="48" t="str">
        <f>'WEEKLY COMPETITIVE REPORT'!D28</f>
        <v>STOLETNIK, KI JE ZLEZEL SKOZI OKNO IN IZGINIL</v>
      </c>
      <c r="E28" s="48" t="str">
        <f>'WEEKLY COMPETITIVE REPORT'!E28</f>
        <v>IND</v>
      </c>
      <c r="F28" s="48" t="str">
        <f>'WEEKLY COMPETITIVE REPORT'!F28</f>
        <v>Cinemania</v>
      </c>
      <c r="G28" s="50">
        <f>'WEEKLY COMPETITIVE REPORT'!G28</f>
        <v>7</v>
      </c>
      <c r="H28" s="50">
        <f>'WEEKLY COMPETITIVE REPORT'!H28</f>
        <v>10</v>
      </c>
      <c r="I28" s="51">
        <f>'WEEKLY COMPETITIVE REPORT'!I28/Y4</f>
        <v>1105.8981233243967</v>
      </c>
      <c r="J28" s="51">
        <f>'WEEKLY COMPETITIVE REPORT'!J28/Y17</f>
        <v>0.02827909001850441</v>
      </c>
      <c r="K28" s="59">
        <f>'WEEKLY COMPETITIVE REPORT'!K28</f>
        <v>160</v>
      </c>
      <c r="L28" s="59">
        <f>'WEEKLY COMPETITIVE REPORT'!L28</f>
        <v>277</v>
      </c>
      <c r="M28" s="52">
        <f>'WEEKLY COMPETITIVE REPORT'!M28</f>
        <v>-36.48960739030023</v>
      </c>
      <c r="N28" s="51">
        <f t="shared" si="3"/>
        <v>110.58981233243966</v>
      </c>
      <c r="O28" s="50">
        <f>'WEEKLY COMPETITIVE REPORT'!O28</f>
        <v>10</v>
      </c>
      <c r="P28" s="51">
        <f>'WEEKLY COMPETITIVE REPORT'!P28/Y4</f>
        <v>1359.2493297587132</v>
      </c>
      <c r="Q28" s="51">
        <f>'WEEKLY COMPETITIVE REPORT'!Q28/Y17</f>
        <v>0.03692173723740067</v>
      </c>
      <c r="R28" s="59">
        <f>'WEEKLY COMPETITIVE REPORT'!R28</f>
        <v>202</v>
      </c>
      <c r="S28" s="59">
        <f>'WEEKLY COMPETITIVE REPORT'!S28</f>
        <v>367</v>
      </c>
      <c r="T28" s="52">
        <f>'WEEKLY COMPETITIVE REPORT'!T28</f>
        <v>-40.2122641509434</v>
      </c>
      <c r="U28" s="51">
        <f>'WEEKLY COMPETITIVE REPORT'!U28/Y17</f>
        <v>0.5014259279416566</v>
      </c>
      <c r="V28" s="51">
        <f t="shared" si="4"/>
        <v>135.92493297587131</v>
      </c>
      <c r="W28" s="76">
        <f t="shared" si="5"/>
        <v>1359.7507556866549</v>
      </c>
      <c r="X28" s="59">
        <f>'WEEKLY COMPETITIVE REPORT'!W29</f>
        <v>151743</v>
      </c>
      <c r="Y28" s="77">
        <f>'WEEKLY COMPETITIVE REPORT'!X29</f>
        <v>29127</v>
      </c>
    </row>
    <row r="29" spans="1:25" ht="12.75">
      <c r="A29" s="75">
        <v>16</v>
      </c>
      <c r="B29" s="48">
        <f>'WEEKLY COMPETITIVE REPORT'!B29</f>
        <v>17</v>
      </c>
      <c r="C29" s="48" t="str">
        <f>'WEEKLY COMPETITIVE REPORT'!C29</f>
        <v>SEX TAPE</v>
      </c>
      <c r="D29" s="48" t="str">
        <f>'WEEKLY COMPETITIVE REPORT'!D29</f>
        <v>VROČI POSNETKI</v>
      </c>
      <c r="E29" s="48" t="str">
        <f>'WEEKLY COMPETITIVE REPORT'!E29</f>
        <v>SONY</v>
      </c>
      <c r="F29" s="48" t="str">
        <f>'WEEKLY COMPETITIVE REPORT'!F29</f>
        <v>CF</v>
      </c>
      <c r="G29" s="50">
        <f>'WEEKLY COMPETITIVE REPORT'!G29</f>
        <v>16</v>
      </c>
      <c r="H29" s="50">
        <f>'WEEKLY COMPETITIVE REPORT'!H29</f>
        <v>11</v>
      </c>
      <c r="I29" s="51">
        <f>'WEEKLY COMPETITIVE REPORT'!I29/Y4</f>
        <v>1080.4289544235926</v>
      </c>
      <c r="J29" s="51">
        <f>'WEEKLY COMPETITIVE REPORT'!J29/Y17</f>
        <v>0.018526178295417438</v>
      </c>
      <c r="K29" s="59">
        <f>'WEEKLY COMPETITIVE REPORT'!K29</f>
        <v>141</v>
      </c>
      <c r="L29" s="59">
        <f>'WEEKLY COMPETITIVE REPORT'!L29</f>
        <v>159</v>
      </c>
      <c r="M29" s="52">
        <f>'WEEKLY COMPETITIVE REPORT'!M29</f>
        <v>-5.287896592244422</v>
      </c>
      <c r="N29" s="51">
        <f t="shared" si="3"/>
        <v>98.22081403850842</v>
      </c>
      <c r="O29" s="50">
        <f>'WEEKLY COMPETITIVE REPORT'!O29</f>
        <v>11</v>
      </c>
      <c r="P29" s="51">
        <f>'WEEKLY COMPETITIVE REPORT'!P29/Y4</f>
        <v>1575.0670241286864</v>
      </c>
      <c r="Q29" s="51">
        <f>'WEEKLY COMPETITIVE REPORT'!Q29/Y17</f>
        <v>0.0255360835963862</v>
      </c>
      <c r="R29" s="59">
        <f>'WEEKLY COMPETITIVE REPORT'!R29</f>
        <v>216</v>
      </c>
      <c r="S29" s="59">
        <f>'WEEKLY COMPETITIVE REPORT'!S29</f>
        <v>231</v>
      </c>
      <c r="T29" s="52">
        <f>'WEEKLY COMPETITIVE REPORT'!T29</f>
        <v>0.17050298380220852</v>
      </c>
      <c r="U29" s="51" t="e">
        <f>'WEEKLY COMPETITIVE REPORT'!#REF!/Y4</f>
        <v>#REF!</v>
      </c>
      <c r="V29" s="51">
        <f t="shared" si="4"/>
        <v>143.18791128442604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29343</v>
      </c>
    </row>
    <row r="30" spans="1:25" ht="12.75">
      <c r="A30" s="47">
        <v>17</v>
      </c>
      <c r="B30" s="48">
        <f>'WEEKLY COMPETITIVE REPORT'!B30</f>
        <v>18</v>
      </c>
      <c r="C30" s="48" t="str">
        <f>'WEEKLY COMPETITIVE REPORT'!C30</f>
        <v>A LONG WAY DOWN</v>
      </c>
      <c r="D30" s="48" t="str">
        <f>'WEEKLY COMPETITIVE REPORT'!D30</f>
        <v>DOLGA POT NAVZDOL</v>
      </c>
      <c r="E30" s="48" t="str">
        <f>'WEEKLY COMPETITIVE REPORT'!E30</f>
        <v>IND</v>
      </c>
      <c r="F30" s="48" t="str">
        <f>'WEEKLY COMPETITIVE REPORT'!F30</f>
        <v>Cinemania</v>
      </c>
      <c r="G30" s="50">
        <f>'WEEKLY COMPETITIVE REPORT'!G30</f>
        <v>3</v>
      </c>
      <c r="H30" s="50">
        <f>'WEEKLY COMPETITIVE REPORT'!H30</f>
        <v>9</v>
      </c>
      <c r="I30" s="51">
        <f>'WEEKLY COMPETITIVE REPORT'!I30/Y4</f>
        <v>694.3699731903486</v>
      </c>
      <c r="J30" s="51">
        <f>'WEEKLY COMPETITIVE REPORT'!J30/Y17</f>
        <v>0.01828670948078807</v>
      </c>
      <c r="K30" s="59">
        <f>'WEEKLY COMPETITIVE REPORT'!K30</f>
        <v>101</v>
      </c>
      <c r="L30" s="59">
        <f>'WEEKLY COMPETITIVE REPORT'!L30</f>
        <v>148</v>
      </c>
      <c r="M30" s="52">
        <f>'WEEKLY COMPETITIVE REPORT'!M30</f>
        <v>-38.33333333333333</v>
      </c>
      <c r="N30" s="51">
        <f t="shared" si="3"/>
        <v>77.15221924337206</v>
      </c>
      <c r="O30" s="50">
        <f>'WEEKLY COMPETITIVE REPORT'!O30</f>
        <v>9</v>
      </c>
      <c r="P30" s="51">
        <f>'WEEKLY COMPETITIVE REPORT'!P30/Y4</f>
        <v>1117.9624664879357</v>
      </c>
      <c r="Q30" s="51">
        <f>'WEEKLY COMPETITIVE REPORT'!Q30/Y17</f>
        <v>0.02529661478175683</v>
      </c>
      <c r="R30" s="59">
        <f>'WEEKLY COMPETITIVE REPORT'!R30</f>
        <v>160</v>
      </c>
      <c r="S30" s="59">
        <f>'WEEKLY COMPETITIVE REPORT'!S30</f>
        <v>221</v>
      </c>
      <c r="T30" s="52">
        <f>'WEEKLY COMPETITIVE REPORT'!T30</f>
        <v>-28.22719449225474</v>
      </c>
      <c r="U30" s="51">
        <f>'WEEKLY COMPETITIVE REPORT'!U30/Y4</f>
        <v>6986.595174262735</v>
      </c>
      <c r="V30" s="51">
        <f t="shared" si="4"/>
        <v>124.21805183199285</v>
      </c>
      <c r="W30" s="76">
        <f t="shared" si="5"/>
        <v>8104.5576407506705</v>
      </c>
      <c r="X30" s="59">
        <f>'WEEKLY COMPETITIVE REPORT'!X30</f>
        <v>1000</v>
      </c>
      <c r="Y30" s="77">
        <f>'WEEKLY COMPETITIVE REPORT'!Y30</f>
        <v>1160</v>
      </c>
    </row>
    <row r="31" spans="1:25" ht="12.75">
      <c r="A31" s="75">
        <v>18</v>
      </c>
      <c r="B31" s="48">
        <f>'WEEKLY COMPETITIVE REPORT'!B31</f>
        <v>19</v>
      </c>
      <c r="C31" s="48" t="str">
        <f>'WEEKLY COMPETITIVE REPORT'!C31</f>
        <v>A WALK AMONG THE TOMBSTONES</v>
      </c>
      <c r="D31" s="48" t="str">
        <f>'WEEKLY COMPETITIVE REPORT'!D31</f>
        <v>SPREHOD MED NAGROBNIKI</v>
      </c>
      <c r="E31" s="48" t="str">
        <f>'WEEKLY COMPETITIVE REPORT'!E31</f>
        <v>IND</v>
      </c>
      <c r="F31" s="48" t="str">
        <f>'WEEKLY COMPETITIVE REPORT'!F31</f>
        <v>Cinemania</v>
      </c>
      <c r="G31" s="50">
        <f>'WEEKLY COMPETITIVE REPORT'!G31</f>
        <v>6</v>
      </c>
      <c r="H31" s="50">
        <f>'WEEKLY COMPETITIVE REPORT'!H31</f>
        <v>9</v>
      </c>
      <c r="I31" s="51">
        <f>'WEEKLY COMPETITIVE REPORT'!I31/Y4</f>
        <v>671.5817694369973</v>
      </c>
      <c r="J31" s="51">
        <f>'WEEKLY COMPETITIVE REPORT'!J31/Y17</f>
        <v>0.016915206269728963</v>
      </c>
      <c r="K31" s="59">
        <f>'WEEKLY COMPETITIVE REPORT'!K31</f>
        <v>87</v>
      </c>
      <c r="L31" s="59">
        <f>'WEEKLY COMPETITIVE REPORT'!L31</f>
        <v>133</v>
      </c>
      <c r="M31" s="52">
        <f>'WEEKLY COMPETITIVE REPORT'!M31</f>
        <v>-35.52123552123551</v>
      </c>
      <c r="N31" s="51">
        <f t="shared" si="3"/>
        <v>74.62019660411082</v>
      </c>
      <c r="O31" s="50">
        <f>'WEEKLY COMPETITIVE REPORT'!O31</f>
        <v>9</v>
      </c>
      <c r="P31" s="51">
        <f>'WEEKLY COMPETITIVE REPORT'!P31/Y4</f>
        <v>879.3565683646112</v>
      </c>
      <c r="Q31" s="51">
        <f>'WEEKLY COMPETITIVE REPORT'!Q31/Y17</f>
        <v>0.024251659954283227</v>
      </c>
      <c r="R31" s="59">
        <f>'WEEKLY COMPETITIVE REPORT'!R31</f>
        <v>118</v>
      </c>
      <c r="S31" s="59">
        <f>'WEEKLY COMPETITIVE REPORT'!S31</f>
        <v>200</v>
      </c>
      <c r="T31" s="52">
        <f>'WEEKLY COMPETITIVE REPORT'!T31</f>
        <v>-41.11310592459605</v>
      </c>
      <c r="U31" s="51">
        <f>'WEEKLY COMPETITIVE REPORT'!U31/Y4</f>
        <v>25024.128686327076</v>
      </c>
      <c r="V31" s="51">
        <f t="shared" si="4"/>
        <v>97.70628537384569</v>
      </c>
      <c r="W31" s="76">
        <f t="shared" si="5"/>
        <v>25903.485254691688</v>
      </c>
      <c r="X31" s="59">
        <f>'WEEKLY COMPETITIVE REPORT'!X31</f>
        <v>3527</v>
      </c>
      <c r="Y31" s="77">
        <f>'WEEKLY COMPETITIVE REPORT'!Y31</f>
        <v>3645</v>
      </c>
    </row>
    <row r="32" spans="1:25" ht="12.75">
      <c r="A32" s="75">
        <v>19</v>
      </c>
      <c r="B32" s="48">
        <f>'WEEKLY COMPETITIVE REPORT'!B32</f>
        <v>16</v>
      </c>
      <c r="C32" s="48" t="str">
        <f>'WEEKLY COMPETITIVE REPORT'!C32</f>
        <v>TRASH</v>
      </c>
      <c r="D32" s="48" t="str">
        <f>'WEEKLY COMPETITIVE REPORT'!D32</f>
        <v>SMETI</v>
      </c>
      <c r="E32" s="48" t="str">
        <f>'WEEKLY COMPETITIVE REPORT'!E32</f>
        <v>UNI</v>
      </c>
      <c r="F32" s="48" t="str">
        <f>'WEEKLY COMPETITIVE REPORT'!F32</f>
        <v>Karantanija</v>
      </c>
      <c r="G32" s="50">
        <f>'WEEKLY COMPETITIVE REPORT'!G32</f>
        <v>3</v>
      </c>
      <c r="H32" s="50">
        <f>'WEEKLY COMPETITIVE REPORT'!H32</f>
        <v>9</v>
      </c>
      <c r="I32" s="51">
        <f>'WEEKLY COMPETITIVE REPORT'!I32/Y4</f>
        <v>320.37533512064346</v>
      </c>
      <c r="J32" s="51">
        <f>'WEEKLY COMPETITIVE REPORT'!J32/Y17</f>
        <v>0.015826711657777295</v>
      </c>
      <c r="K32" s="59">
        <f>'WEEKLY COMPETITIVE REPORT'!K32</f>
        <v>40</v>
      </c>
      <c r="L32" s="59">
        <f>'WEEKLY COMPETITIVE REPORT'!L32</f>
        <v>127</v>
      </c>
      <c r="M32" s="52">
        <f>'WEEKLY COMPETITIVE REPORT'!M32</f>
        <v>-67.1251719394773</v>
      </c>
      <c r="N32" s="51">
        <f t="shared" si="3"/>
        <v>35.597259457849276</v>
      </c>
      <c r="O32" s="50">
        <f>'WEEKLY COMPETITIVE REPORT'!O32</f>
        <v>9</v>
      </c>
      <c r="P32" s="51">
        <f>'WEEKLY COMPETITIVE REPORT'!P32/Y4</f>
        <v>553.6193029490616</v>
      </c>
      <c r="Q32" s="51">
        <f>'WEEKLY COMPETITIVE REPORT'!Q32/Y17</f>
        <v>0.027038206160879503</v>
      </c>
      <c r="R32" s="59">
        <f>'WEEKLY COMPETITIVE REPORT'!R32</f>
        <v>84</v>
      </c>
      <c r="S32" s="59">
        <f>'WEEKLY COMPETITIVE REPORT'!S32</f>
        <v>325</v>
      </c>
      <c r="T32" s="52">
        <f>'WEEKLY COMPETITIVE REPORT'!T32</f>
        <v>-66.74718196457327</v>
      </c>
      <c r="U32" s="51">
        <f>'WEEKLY COMPETITIVE REPORT'!U32/Y4</f>
        <v>6198.391420911528</v>
      </c>
      <c r="V32" s="51">
        <f t="shared" si="4"/>
        <v>61.51325588322907</v>
      </c>
      <c r="W32" s="76">
        <f t="shared" si="5"/>
        <v>6752.01072386059</v>
      </c>
      <c r="X32" s="59">
        <f>'WEEKLY COMPETITIVE REPORT'!X32</f>
        <v>990</v>
      </c>
      <c r="Y32" s="77">
        <f>'WEEKLY COMPETITIVE REPORT'!Y32</f>
        <v>1074</v>
      </c>
    </row>
    <row r="33" spans="1:25" ht="12.75">
      <c r="A33" s="75">
        <v>20</v>
      </c>
      <c r="B33" s="48">
        <f>'WEEKLY COMPETITIVE REPORT'!B33</f>
        <v>0</v>
      </c>
      <c r="C33" s="48">
        <f>'WEEKLY COMPETITIVE REPORT'!C33</f>
        <v>0</v>
      </c>
      <c r="D33" s="48">
        <f>'WEEKLY COMPETITIVE REPORT'!D33</f>
        <v>0</v>
      </c>
      <c r="E33" s="48">
        <f>'WEEKLY COMPETITIVE REPORT'!E33</f>
        <v>0</v>
      </c>
      <c r="F33" s="48">
        <f>'WEEKLY COMPETITIVE REPORT'!F33</f>
        <v>0</v>
      </c>
      <c r="G33" s="50">
        <f>'WEEKLY COMPETITIVE REPORT'!G33</f>
        <v>0</v>
      </c>
      <c r="H33" s="50">
        <f>'WEEKLY COMPETITIVE REPORT'!H33</f>
        <v>0</v>
      </c>
      <c r="I33" s="51">
        <f>'WEEKLY COMPETITIVE REPORT'!I33/Y4</f>
        <v>0</v>
      </c>
      <c r="J33" s="51">
        <f>'WEEKLY COMPETITIVE REPORT'!J33/Y17</f>
        <v>0</v>
      </c>
      <c r="K33" s="59">
        <f>'WEEKLY COMPETITIVE REPORT'!K33</f>
        <v>0</v>
      </c>
      <c r="L33" s="59">
        <f>'WEEKLY COMPETITIVE REPORT'!L33</f>
        <v>0</v>
      </c>
      <c r="M33" s="52">
        <f>'WEEKLY COMPETITIVE REPORT'!M33</f>
        <v>0</v>
      </c>
      <c r="N33" s="51" t="e">
        <f t="shared" si="3"/>
        <v>#DIV/0!</v>
      </c>
      <c r="O33" s="50">
        <f>'WEEKLY COMPETITIVE REPORT'!O33</f>
        <v>0</v>
      </c>
      <c r="P33" s="51">
        <f>'WEEKLY COMPETITIVE REPORT'!P33/Y4</f>
        <v>0</v>
      </c>
      <c r="Q33" s="51">
        <f>'WEEKLY COMPETITIVE REPORT'!Q33/Y17</f>
        <v>0</v>
      </c>
      <c r="R33" s="59">
        <f>'WEEKLY COMPETITIVE REPORT'!R33</f>
        <v>0</v>
      </c>
      <c r="S33" s="59">
        <f>'WEEKLY COMPETITIVE REPORT'!S33</f>
        <v>0</v>
      </c>
      <c r="T33" s="52">
        <f>'WEEKLY COMPETITIVE REPORT'!T33</f>
        <v>0</v>
      </c>
      <c r="U33" s="51">
        <f>'WEEKLY COMPETITIVE REPORT'!U33/Y4</f>
        <v>0</v>
      </c>
      <c r="V33" s="51" t="e">
        <f t="shared" si="4"/>
        <v>#DIV/0!</v>
      </c>
      <c r="W33" s="76">
        <f t="shared" si="5"/>
        <v>0</v>
      </c>
      <c r="X33" s="59">
        <f>'WEEKLY COMPETITIVE REPORT'!X33</f>
        <v>0</v>
      </c>
      <c r="Y33" s="77">
        <f>'WEEKLY COMPETITIVE REPORT'!Y33</f>
        <v>0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191</v>
      </c>
      <c r="I34" s="67">
        <f>SUM(I14:I33)</f>
        <v>210170.2412868633</v>
      </c>
      <c r="J34" s="66">
        <f>SUM(J14:J33)</f>
        <v>200345.97338178352</v>
      </c>
      <c r="K34" s="66">
        <f>SUM(K14:K33)</f>
        <v>27488</v>
      </c>
      <c r="L34" s="66">
        <f>SUM(L14:L33)</f>
        <v>27331</v>
      </c>
      <c r="M34" s="52">
        <f>'WEEKLY COMPETITIVE REPORT'!M34</f>
        <v>318.6904157876465</v>
      </c>
      <c r="N34" s="67">
        <f>I34/H34</f>
        <v>1100.3677554286037</v>
      </c>
      <c r="O34" s="64">
        <f>'WEEKLY COMPETITIVE REPORT'!O34</f>
        <v>191</v>
      </c>
      <c r="P34" s="66">
        <f>SUM(P14:P33)</f>
        <v>277658.1769436997</v>
      </c>
      <c r="Q34" s="66">
        <f>SUM(Q14:Q33)</f>
        <v>295917.0741884078</v>
      </c>
      <c r="R34" s="66">
        <f>SUM(R14:R33)</f>
        <v>38807</v>
      </c>
      <c r="S34" s="66">
        <f>SUM(S14:S33)</f>
        <v>52834</v>
      </c>
      <c r="T34" s="80">
        <f>P34/Q34-100%</f>
        <v>-0.06170274998421621</v>
      </c>
      <c r="U34" s="66" t="e">
        <f>SUM(U14:U33)</f>
        <v>#REF!</v>
      </c>
      <c r="V34" s="67">
        <f>P34/O34</f>
        <v>1453.7077326895273</v>
      </c>
      <c r="W34" s="66" t="e">
        <f>SUM(W14:W33)</f>
        <v>#REF!</v>
      </c>
      <c r="X34" s="66" t="e">
        <f>SUM(X14:X33)</f>
        <v>#REF!</v>
      </c>
      <c r="Y34" s="68">
        <f>SUM(Y14:Y33)</f>
        <v>280163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krneki</cp:lastModifiedBy>
  <dcterms:created xsi:type="dcterms:W3CDTF">2014-10-09T11:18:01Z</dcterms:created>
  <dcterms:modified xsi:type="dcterms:W3CDTF">2014-11-27T12:27:54Z</dcterms:modified>
  <cp:category/>
  <cp:version/>
  <cp:contentType/>
  <cp:contentStatus/>
</cp:coreProperties>
</file>