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2040" windowWidth="22170" windowHeight="10380" tabRatio="282" activeTab="0"/>
  </bookViews>
  <sheets>
    <sheet name="WEEKLY COMPETITIVE REPORT" sheetId="1" r:id="rId1"/>
    <sheet name="in $ U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<sst xmlns="http://schemas.openxmlformats.org/spreadsheetml/2006/main" count="268" uniqueCount="99">
  <si>
    <t xml:space="preserve">          SLOVENIA  -   TOP   FILMS</t>
  </si>
  <si>
    <t xml:space="preserve">         WEEKLY  COMPETITIVE  REPORT</t>
  </si>
  <si>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</si>
  <si>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</si>
  <si>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</si>
  <si>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</si>
  <si>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</si>
  <si>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TO:</t>
  </si>
  <si>
    <t>ALL SLOVENIAN DISTRIBUTORS</t>
  </si>
  <si>
    <t xml:space="preserve">Week </t>
  </si>
  <si>
    <t>FOR PRINT</t>
  </si>
  <si>
    <t>FROM:</t>
  </si>
  <si>
    <t>CENEX d.o.o.</t>
  </si>
  <si>
    <t>FORMAT</t>
  </si>
  <si>
    <t>DATE PREPARED</t>
  </si>
  <si>
    <t>Janko CRETNIK jr.</t>
  </si>
  <si>
    <t>All amounts in Euro (L.C.)</t>
  </si>
  <si>
    <t>COLUMN</t>
  </si>
  <si>
    <t>HIDE</t>
  </si>
  <si>
    <t>THIS</t>
  </si>
  <si>
    <t>LAST</t>
  </si>
  <si>
    <t>LOCAL</t>
  </si>
  <si>
    <t>WK</t>
  </si>
  <si>
    <t>NO.</t>
  </si>
  <si>
    <t>WEEKEND</t>
  </si>
  <si>
    <t>LAST  WE</t>
  </si>
  <si>
    <t>%</t>
  </si>
  <si>
    <t>PRINT</t>
  </si>
  <si>
    <t>WEEK</t>
  </si>
  <si>
    <t>LAST  WEEK</t>
  </si>
  <si>
    <t>LAST  WK</t>
  </si>
  <si>
    <t>CUM. LAST WK</t>
  </si>
  <si>
    <t>CUM.</t>
  </si>
  <si>
    <t>FILM</t>
  </si>
  <si>
    <t>local title</t>
  </si>
  <si>
    <t>DISTR.</t>
  </si>
  <si>
    <t>SCR.</t>
  </si>
  <si>
    <t>B.O.</t>
  </si>
  <si>
    <t>ADMISS.</t>
  </si>
  <si>
    <t>INC / DEC</t>
  </si>
  <si>
    <t>AVERAGE</t>
  </si>
  <si>
    <t>New</t>
  </si>
  <si>
    <t>EQUALIZER</t>
  </si>
  <si>
    <t>PRAVIČNIK</t>
  </si>
  <si>
    <t>SONY</t>
  </si>
  <si>
    <t>CF</t>
  </si>
  <si>
    <t>UNI</t>
  </si>
  <si>
    <t>Karantanija</t>
  </si>
  <si>
    <t>QU'EST-CE QU'ON A FAIT AU BON DIEU?</t>
  </si>
  <si>
    <t>BOG, LE KAJ SMO ZAGREŠILI</t>
  </si>
  <si>
    <t>IND</t>
  </si>
  <si>
    <t>FIVIA</t>
  </si>
  <si>
    <t>SEX TAPE</t>
  </si>
  <si>
    <t>VROČI POSNETKI</t>
  </si>
  <si>
    <t>Cinemania</t>
  </si>
  <si>
    <t>Blitz</t>
  </si>
  <si>
    <t>DOM</t>
  </si>
  <si>
    <t>T O T A L</t>
  </si>
  <si>
    <t>All amounts in $ US</t>
  </si>
  <si>
    <t>CUM.  B.O.</t>
  </si>
  <si>
    <t>DRACULA UNTOLD</t>
  </si>
  <si>
    <t>DRAKULA SKRITA ZGODBA</t>
  </si>
  <si>
    <t>FOX</t>
  </si>
  <si>
    <t>THE HUNDRED YEAR OLD MAN WHO CLIMBED OUT THE WINDOW AND DISAPEARED</t>
  </si>
  <si>
    <t>STOLETNIK, KI JE ZLEZEL SKOZI OKNO IN IZGINIL</t>
  </si>
  <si>
    <t>MAYA THE BEE</t>
  </si>
  <si>
    <t>ČEBELICA MAJA</t>
  </si>
  <si>
    <t>OUIJA</t>
  </si>
  <si>
    <t>VLOGA ZA EMO</t>
  </si>
  <si>
    <t>Constantin Film</t>
  </si>
  <si>
    <t>INTERSTELLAR</t>
  </si>
  <si>
    <t>WB</t>
  </si>
  <si>
    <t>MEDZVEZDJE</t>
  </si>
  <si>
    <t>DUMB AND DUMBER TO</t>
  </si>
  <si>
    <t>BUTEC IN BUTEC DA</t>
  </si>
  <si>
    <t>THE BOXTROLLS</t>
  </si>
  <si>
    <t>ŠKATLARJI</t>
  </si>
  <si>
    <t>HUNGER GAMES</t>
  </si>
  <si>
    <t>IGRE LAKOTE: UPOR, 1.DEL</t>
  </si>
  <si>
    <t>DIE WÄLDEN SIND NOCH GRÜN</t>
  </si>
  <si>
    <t>GOZDOVI SO ŠE VEDNO ZELENI</t>
  </si>
  <si>
    <t>KRAFTIDIOTEN</t>
  </si>
  <si>
    <t>AMATERJI</t>
  </si>
  <si>
    <t>HORRIBLE BOSSES 2</t>
  </si>
  <si>
    <t>PENGUINS OF MADAGASCAR</t>
  </si>
  <si>
    <t>PINGVINI Z MADAGASKARJA</t>
  </si>
  <si>
    <t>KAKO SE ZNEBITI ŠEFA 2</t>
  </si>
  <si>
    <t>04 - Dec</t>
  </si>
  <si>
    <t>10 - Dec</t>
  </si>
  <si>
    <t>05 - Dec</t>
  </si>
  <si>
    <t>07 - Dec</t>
  </si>
  <si>
    <t>L'APPRENTI PERE NOEL ET LE FLOCON MAGIQUE</t>
  </si>
  <si>
    <t>BOŽIČKOV VAJENEC IN ČAROBNA SNEŽINKA</t>
  </si>
  <si>
    <t>GET SANTA</t>
  </si>
  <si>
    <t>UJEMI BOŽIČKA</t>
  </si>
  <si>
    <t>LAGGIES</t>
  </si>
  <si>
    <t>VEČNA NAJSTNICA</t>
  </si>
  <si>
    <t>LE PERE NOEL</t>
  </si>
  <si>
    <t>BOŽIČEK IN JAZ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</si>
</sst>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m"/>
    <numFmt numFmtId="165" formatCode="0.0000"/>
    <numFmt numFmtId="166" formatCode="dd/\ mmm/\ yy"/>
    <numFmt numFmtId="167" formatCode="hh:mm"/>
  </numFmts>
  <fonts count="45"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 CE"/>
      <family val="2"/>
    </font>
    <font>
      <sz val="10"/>
      <name val="CRO_Swiss_Con-Norm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114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/>
    </xf>
    <xf numFmtId="165" fontId="6" fillId="0" borderId="18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166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9" fontId="0" fillId="0" borderId="0" xfId="41" applyFont="1" applyFill="1" applyBorder="1" applyAlignment="1" applyProtection="1">
      <alignment/>
      <protection/>
    </xf>
    <xf numFmtId="3" fontId="10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3" fontId="2" fillId="0" borderId="19" xfId="0" applyNumberFormat="1" applyFont="1" applyFill="1" applyBorder="1" applyAlignment="1">
      <alignment horizontal="right"/>
    </xf>
    <xf numFmtId="4" fontId="2" fillId="0" borderId="19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3" fontId="2" fillId="0" borderId="10" xfId="0" applyNumberFormat="1" applyFont="1" applyFill="1" applyBorder="1" applyAlignment="1" applyProtection="1">
      <alignment horizontal="right"/>
      <protection locked="0"/>
    </xf>
    <xf numFmtId="3" fontId="2" fillId="0" borderId="29" xfId="0" applyNumberFormat="1" applyFont="1" applyFill="1" applyBorder="1" applyAlignment="1" applyProtection="1">
      <alignment horizontal="right"/>
      <protection locked="0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167" fontId="6" fillId="0" borderId="19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right"/>
    </xf>
    <xf numFmtId="0" fontId="2" fillId="0" borderId="19" xfId="0" applyNumberFormat="1" applyFont="1" applyFill="1" applyBorder="1" applyAlignment="1">
      <alignment horizontal="center"/>
    </xf>
    <xf numFmtId="3" fontId="2" fillId="0" borderId="30" xfId="0" applyNumberFormat="1" applyFont="1" applyFill="1" applyBorder="1" applyAlignment="1" applyProtection="1">
      <alignment horizontal="right"/>
      <protection locked="0"/>
    </xf>
    <xf numFmtId="3" fontId="2" fillId="0" borderId="19" xfId="0" applyNumberFormat="1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2" xfId="0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2" xfId="0" applyNumberFormat="1" applyFont="1" applyFill="1" applyBorder="1" applyAlignment="1">
      <alignment horizontal="right"/>
    </xf>
    <xf numFmtId="3" fontId="2" fillId="0" borderId="33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8" xfId="0" applyFont="1" applyBorder="1" applyAlignment="1">
      <alignment horizontal="center"/>
    </xf>
    <xf numFmtId="3" fontId="2" fillId="0" borderId="30" xfId="0" applyNumberFormat="1" applyFont="1" applyBorder="1" applyAlignment="1" applyProtection="1">
      <alignment horizontal="right"/>
      <protection locked="0"/>
    </xf>
    <xf numFmtId="3" fontId="2" fillId="0" borderId="34" xfId="0" applyNumberFormat="1" applyFont="1" applyBorder="1" applyAlignment="1">
      <alignment horizontal="right"/>
    </xf>
    <xf numFmtId="0" fontId="6" fillId="0" borderId="3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0" fontId="2" fillId="0" borderId="32" xfId="0" applyNumberFormat="1" applyFont="1" applyFill="1" applyBorder="1" applyAlignment="1">
      <alignment horizontal="right"/>
    </xf>
    <xf numFmtId="164" fontId="6" fillId="0" borderId="36" xfId="0" applyNumberFormat="1" applyFont="1" applyBorder="1" applyAlignment="1" quotePrefix="1">
      <alignment/>
    </xf>
    <xf numFmtId="164" fontId="6" fillId="0" borderId="37" xfId="0" applyNumberFormat="1" applyFont="1" applyBorder="1" applyAlignment="1" quotePrefix="1">
      <alignment/>
    </xf>
    <xf numFmtId="164" fontId="6" fillId="0" borderId="20" xfId="0" applyNumberFormat="1" applyFont="1" applyBorder="1" applyAlignment="1" quotePrefix="1">
      <alignment/>
    </xf>
    <xf numFmtId="164" fontId="6" fillId="0" borderId="13" xfId="0" applyNumberFormat="1" applyFont="1" applyBorder="1" applyAlignment="1" quotePrefix="1">
      <alignment/>
    </xf>
    <xf numFmtId="3" fontId="2" fillId="0" borderId="38" xfId="0" applyNumberFormat="1" applyFont="1" applyFill="1" applyBorder="1" applyAlignment="1" applyProtection="1">
      <alignment horizontal="right"/>
      <protection locked="0"/>
    </xf>
    <xf numFmtId="3" fontId="2" fillId="0" borderId="39" xfId="0" applyNumberFormat="1" applyFont="1" applyFill="1" applyBorder="1" applyAlignment="1" applyProtection="1">
      <alignment horizontal="right"/>
      <protection locked="0"/>
    </xf>
    <xf numFmtId="3" fontId="2" fillId="0" borderId="18" xfId="0" applyNumberFormat="1" applyFont="1" applyFill="1" applyBorder="1" applyAlignment="1" applyProtection="1">
      <alignment horizontal="right"/>
      <protection locked="0"/>
    </xf>
    <xf numFmtId="3" fontId="2" fillId="0" borderId="14" xfId="0" applyNumberFormat="1" applyFont="1" applyFill="1" applyBorder="1" applyAlignment="1" applyProtection="1">
      <alignment horizontal="right"/>
      <protection locked="0"/>
    </xf>
    <xf numFmtId="3" fontId="2" fillId="0" borderId="40" xfId="0" applyNumberFormat="1" applyFont="1" applyFill="1" applyBorder="1" applyAlignment="1" applyProtection="1">
      <alignment horizontal="right"/>
      <protection locked="0"/>
    </xf>
    <xf numFmtId="3" fontId="2" fillId="0" borderId="21" xfId="0" applyNumberFormat="1" applyFont="1" applyFill="1" applyBorder="1" applyAlignment="1" applyProtection="1">
      <alignment horizontal="right"/>
      <protection locked="0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 applyProtection="1">
      <alignment horizontal="right"/>
      <protection locked="0"/>
    </xf>
    <xf numFmtId="3" fontId="2" fillId="0" borderId="39" xfId="0" applyNumberFormat="1" applyFont="1" applyFill="1" applyBorder="1" applyAlignment="1">
      <alignment horizontal="right"/>
    </xf>
    <xf numFmtId="3" fontId="2" fillId="0" borderId="39" xfId="0" applyNumberFormat="1" applyFont="1" applyBorder="1" applyAlignment="1">
      <alignment horizontal="right"/>
    </xf>
    <xf numFmtId="0" fontId="6" fillId="0" borderId="4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3" xfId="0" applyFont="1" applyBorder="1" applyAlignment="1">
      <alignment horizontal="center"/>
    </xf>
    <xf numFmtId="3" fontId="2" fillId="0" borderId="43" xfId="0" applyNumberFormat="1" applyFont="1" applyBorder="1" applyAlignment="1">
      <alignment/>
    </xf>
    <xf numFmtId="4" fontId="2" fillId="0" borderId="43" xfId="0" applyNumberFormat="1" applyFont="1" applyFill="1" applyBorder="1" applyAlignment="1">
      <alignment horizontal="right"/>
    </xf>
    <xf numFmtId="3" fontId="2" fillId="0" borderId="43" xfId="0" applyNumberFormat="1" applyFont="1" applyFill="1" applyBorder="1" applyAlignment="1">
      <alignment horizontal="right"/>
    </xf>
    <xf numFmtId="3" fontId="2" fillId="0" borderId="43" xfId="0" applyNumberFormat="1" applyFont="1" applyFill="1" applyBorder="1" applyAlignment="1" applyProtection="1">
      <alignment horizontal="right"/>
      <protection locked="0"/>
    </xf>
    <xf numFmtId="3" fontId="2" fillId="0" borderId="44" xfId="0" applyNumberFormat="1" applyFont="1" applyBorder="1" applyAlignment="1">
      <alignment/>
    </xf>
    <xf numFmtId="3" fontId="2" fillId="0" borderId="39" xfId="0" applyNumberFormat="1" applyFont="1" applyFill="1" applyBorder="1" applyAlignment="1" applyProtection="1">
      <alignment horizontal="right"/>
      <protection locked="0"/>
    </xf>
    <xf numFmtId="0" fontId="6" fillId="0" borderId="45" xfId="0" applyFont="1" applyBorder="1" applyAlignment="1">
      <alignment horizontal="center"/>
    </xf>
    <xf numFmtId="20" fontId="6" fillId="0" borderId="19" xfId="0" applyNumberFormat="1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3" fontId="2" fillId="0" borderId="11" xfId="0" applyNumberFormat="1" applyFont="1" applyBorder="1" applyAlignment="1">
      <alignment horizontal="right"/>
    </xf>
    <xf numFmtId="3" fontId="2" fillId="0" borderId="38" xfId="0" applyNumberFormat="1" applyFont="1" applyBorder="1" applyAlignment="1">
      <alignment horizontal="right"/>
    </xf>
    <xf numFmtId="0" fontId="2" fillId="0" borderId="11" xfId="0" applyFont="1" applyFill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showGridLines="0" tabSelected="1" zoomScalePageLayoutView="0" workbookViewId="0" topLeftCell="A7">
      <selection activeCell="T18" sqref="T18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9.140625" style="0" hidden="1" customWidth="1"/>
    <col min="11" max="11" width="7.7109375" style="0" customWidth="1"/>
    <col min="12" max="12" width="9.140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9.140625" style="0" hidden="1" customWidth="1"/>
    <col min="18" max="18" width="8.7109375" style="0" customWidth="1"/>
    <col min="19" max="19" width="9.140625" style="0" hidden="1" customWidth="1"/>
    <col min="20" max="20" width="7.28125" style="0" customWidth="1"/>
    <col min="21" max="21" width="9.140625" style="1" hidden="1" customWidth="1"/>
    <col min="22" max="22" width="8.57421875" style="1" customWidth="1"/>
    <col min="23" max="23" width="11.7109375" style="0" customWidth="1"/>
    <col min="24" max="24" width="9.140625" style="0" hidden="1" customWidth="1"/>
    <col min="25" max="25" width="9.7109375" style="0" customWidth="1"/>
    <col min="26" max="27" width="9.140625" style="0" customWidth="1"/>
  </cols>
  <sheetData>
    <row r="1" spans="1:25" ht="15.75">
      <c r="A1" s="2"/>
      <c r="B1" s="2"/>
      <c r="C1" s="2"/>
      <c r="D1" s="2"/>
      <c r="E1" s="2"/>
      <c r="F1" s="2"/>
      <c r="G1" s="2"/>
      <c r="H1" s="2"/>
      <c r="I1" s="3" t="s">
        <v>0</v>
      </c>
      <c r="J1" s="2"/>
      <c r="K1" s="3"/>
      <c r="L1" s="4"/>
      <c r="M1" s="2"/>
      <c r="N1" s="2"/>
      <c r="O1" s="2"/>
      <c r="Q1" s="2"/>
      <c r="R1" s="2"/>
      <c r="S1" s="2"/>
      <c r="T1" s="2"/>
      <c r="W1" s="2"/>
      <c r="X1" s="2"/>
      <c r="Y1" s="2"/>
    </row>
    <row r="2" spans="1:25" ht="14.25">
      <c r="A2" s="2"/>
      <c r="B2" s="2"/>
      <c r="C2" s="2"/>
      <c r="D2" s="2"/>
      <c r="E2" s="2"/>
      <c r="F2" s="2"/>
      <c r="G2" s="2"/>
      <c r="H2" s="2"/>
      <c r="I2" s="5" t="s">
        <v>1</v>
      </c>
      <c r="J2" s="2"/>
      <c r="K2" s="5"/>
      <c r="L2" s="5"/>
      <c r="M2" s="2"/>
      <c r="N2" s="2"/>
      <c r="O2" s="2"/>
      <c r="P2" s="2"/>
      <c r="Q2" s="2"/>
      <c r="R2" s="2"/>
      <c r="S2" s="2"/>
      <c r="T2" s="2"/>
      <c r="W2" s="2"/>
      <c r="X2" s="2"/>
      <c r="Y2" s="2"/>
    </row>
    <row r="3" spans="1:25" ht="12.75">
      <c r="A3" s="2"/>
      <c r="B3" s="2"/>
      <c r="C3" s="2"/>
      <c r="D3" s="6"/>
      <c r="E3" s="2"/>
      <c r="F3" s="2"/>
      <c r="G3" s="2"/>
      <c r="H3" s="2"/>
      <c r="I3" s="2"/>
      <c r="J3" s="2"/>
      <c r="K3" s="7" t="s">
        <v>2</v>
      </c>
      <c r="L3" s="7"/>
      <c r="M3" s="2"/>
      <c r="N3" s="2"/>
      <c r="O3" s="2"/>
      <c r="P3" s="2"/>
      <c r="Q3" s="2"/>
      <c r="R3" s="2"/>
      <c r="S3" s="2"/>
      <c r="T3" s="2"/>
      <c r="W3" s="2"/>
      <c r="X3" s="2"/>
      <c r="Y3" s="2"/>
    </row>
    <row r="4" spans="1:25" s="20" customFormat="1" ht="11.25">
      <c r="A4" s="8"/>
      <c r="B4" s="8"/>
      <c r="C4" s="9" t="s">
        <v>3</v>
      </c>
      <c r="D4" s="10"/>
      <c r="E4" s="8"/>
      <c r="F4" s="8"/>
      <c r="G4" s="11" t="s">
        <v>4</v>
      </c>
      <c r="H4" s="12"/>
      <c r="I4" s="12"/>
      <c r="J4" s="12"/>
      <c r="K4" s="84" t="s">
        <v>89</v>
      </c>
      <c r="L4" s="12"/>
      <c r="M4" s="81" t="s">
        <v>90</v>
      </c>
      <c r="N4" s="14"/>
      <c r="O4" s="8"/>
      <c r="P4" s="8"/>
      <c r="Q4" s="8"/>
      <c r="R4" s="8"/>
      <c r="S4" s="8"/>
      <c r="T4" s="8"/>
      <c r="U4" s="15"/>
      <c r="V4" s="16"/>
      <c r="W4" s="17" t="s">
        <v>5</v>
      </c>
      <c r="X4" s="18" t="s">
        <v>2</v>
      </c>
      <c r="Y4" s="19">
        <v>0.746</v>
      </c>
    </row>
    <row r="5" spans="1:25" s="20" customFormat="1" ht="11.25">
      <c r="A5" s="8"/>
      <c r="B5" s="8"/>
      <c r="C5" s="8" t="s">
        <v>2</v>
      </c>
      <c r="D5" s="8"/>
      <c r="E5" s="8"/>
      <c r="F5" s="8"/>
      <c r="G5" s="21" t="s">
        <v>6</v>
      </c>
      <c r="H5" s="22"/>
      <c r="I5" s="22"/>
      <c r="J5" s="22"/>
      <c r="K5" s="83" t="s">
        <v>87</v>
      </c>
      <c r="L5" s="22"/>
      <c r="M5" s="82" t="s">
        <v>88</v>
      </c>
      <c r="N5" s="14"/>
      <c r="O5" s="8"/>
      <c r="P5" s="8"/>
      <c r="Q5" s="8"/>
      <c r="R5" s="8"/>
      <c r="S5" s="8"/>
      <c r="T5" s="8"/>
      <c r="U5" s="15"/>
      <c r="V5" s="15"/>
      <c r="W5" s="24"/>
      <c r="X5" s="12"/>
      <c r="Y5" s="25"/>
    </row>
    <row r="6" spans="1:25" s="20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4"/>
      <c r="M6" s="8"/>
      <c r="N6" s="8"/>
      <c r="O6" s="14"/>
      <c r="P6" s="8"/>
      <c r="Q6" s="8"/>
      <c r="R6" s="8"/>
      <c r="S6" s="8"/>
      <c r="T6" s="8"/>
      <c r="U6" s="15"/>
      <c r="V6" s="15"/>
      <c r="W6" s="26"/>
      <c r="X6" s="8"/>
      <c r="Y6" s="27"/>
    </row>
    <row r="7" spans="1:25" s="20" customFormat="1" ht="12.75">
      <c r="A7" s="8"/>
      <c r="B7" s="8" t="s">
        <v>7</v>
      </c>
      <c r="C7" s="8" t="s">
        <v>8</v>
      </c>
      <c r="D7" s="8"/>
      <c r="E7" s="8"/>
      <c r="F7" s="8"/>
      <c r="G7" s="8"/>
      <c r="H7" s="28" t="s">
        <v>9</v>
      </c>
      <c r="I7" s="8"/>
      <c r="J7" s="29" t="s">
        <v>10</v>
      </c>
      <c r="K7" s="28">
        <v>49</v>
      </c>
      <c r="L7" s="29" t="s">
        <v>10</v>
      </c>
      <c r="M7" s="8"/>
      <c r="N7" s="8"/>
      <c r="O7" s="28"/>
      <c r="P7" s="8"/>
      <c r="Q7" s="29" t="s">
        <v>10</v>
      </c>
      <c r="R7" s="8"/>
      <c r="S7" s="29" t="s">
        <v>10</v>
      </c>
      <c r="T7" s="8"/>
      <c r="U7" s="29" t="s">
        <v>10</v>
      </c>
      <c r="V7" s="29"/>
      <c r="W7" s="30"/>
      <c r="X7" s="29" t="s">
        <v>10</v>
      </c>
      <c r="Y7" s="31"/>
    </row>
    <row r="8" spans="1:25" ht="12.75">
      <c r="A8" s="29"/>
      <c r="B8" s="8" t="s">
        <v>11</v>
      </c>
      <c r="C8" s="32" t="s">
        <v>12</v>
      </c>
      <c r="D8" s="32"/>
      <c r="E8" s="29"/>
      <c r="F8" s="29"/>
      <c r="G8" s="29"/>
      <c r="H8" s="29"/>
      <c r="I8" s="29"/>
      <c r="J8" s="29" t="s">
        <v>13</v>
      </c>
      <c r="K8" s="28"/>
      <c r="L8" s="29" t="s">
        <v>13</v>
      </c>
      <c r="M8" s="8"/>
      <c r="N8" s="8"/>
      <c r="O8" s="28"/>
      <c r="P8" s="33"/>
      <c r="Q8" s="29" t="s">
        <v>13</v>
      </c>
      <c r="R8" s="29"/>
      <c r="S8" s="29" t="s">
        <v>13</v>
      </c>
      <c r="T8" s="29"/>
      <c r="U8" s="29" t="s">
        <v>13</v>
      </c>
      <c r="V8" s="29"/>
      <c r="W8" s="30" t="s">
        <v>14</v>
      </c>
      <c r="X8" s="29" t="s">
        <v>13</v>
      </c>
      <c r="Y8" s="31">
        <v>41984</v>
      </c>
    </row>
    <row r="9" spans="1:25" ht="12.75">
      <c r="A9" s="8"/>
      <c r="B9" s="32"/>
      <c r="C9" s="34" t="s">
        <v>15</v>
      </c>
      <c r="D9" s="34"/>
      <c r="E9" s="8"/>
      <c r="F9" s="8"/>
      <c r="G9" s="8" t="s">
        <v>2</v>
      </c>
      <c r="H9" s="35" t="s">
        <v>16</v>
      </c>
      <c r="I9" s="29"/>
      <c r="J9" s="29" t="s">
        <v>17</v>
      </c>
      <c r="K9" s="29"/>
      <c r="L9" s="29" t="s">
        <v>17</v>
      </c>
      <c r="M9" s="29"/>
      <c r="N9" s="29"/>
      <c r="O9" s="29"/>
      <c r="P9" s="29"/>
      <c r="Q9" s="29" t="s">
        <v>17</v>
      </c>
      <c r="R9" s="29"/>
      <c r="S9" s="29" t="s">
        <v>17</v>
      </c>
      <c r="T9" s="29"/>
      <c r="U9" s="29" t="s">
        <v>17</v>
      </c>
      <c r="V9" s="29"/>
      <c r="W9" s="29"/>
      <c r="X9" s="29" t="s">
        <v>17</v>
      </c>
      <c r="Y9" s="36"/>
    </row>
    <row r="10" spans="1:25" ht="12.75">
      <c r="A10" s="8"/>
      <c r="B10" s="8"/>
      <c r="C10" s="32"/>
      <c r="D10" s="32"/>
      <c r="E10" s="8"/>
      <c r="F10" s="8"/>
      <c r="G10" s="8"/>
      <c r="H10" s="29"/>
      <c r="I10" s="29"/>
      <c r="J10" s="29" t="s">
        <v>18</v>
      </c>
      <c r="K10" s="29"/>
      <c r="L10" s="29" t="s">
        <v>18</v>
      </c>
      <c r="M10" s="29"/>
      <c r="N10" s="29"/>
      <c r="O10" s="29"/>
      <c r="P10" s="37"/>
      <c r="Q10" s="29" t="s">
        <v>18</v>
      </c>
      <c r="R10" s="29"/>
      <c r="S10" s="29" t="s">
        <v>18</v>
      </c>
      <c r="T10" s="29"/>
      <c r="U10" s="29" t="s">
        <v>18</v>
      </c>
      <c r="V10" s="29"/>
      <c r="W10" s="29"/>
      <c r="X10" s="29" t="s">
        <v>18</v>
      </c>
      <c r="Y10" s="29"/>
    </row>
    <row r="11" spans="1:25" ht="12.75">
      <c r="A11" s="29"/>
      <c r="B11" s="29"/>
      <c r="C11" s="29" t="s">
        <v>2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8"/>
      <c r="V11" s="38"/>
      <c r="W11" s="29"/>
      <c r="X11" s="29"/>
      <c r="Y11" s="29"/>
    </row>
    <row r="12" spans="1:25" ht="12.75">
      <c r="A12" s="39" t="s">
        <v>19</v>
      </c>
      <c r="B12" s="40" t="s">
        <v>20</v>
      </c>
      <c r="C12" s="40"/>
      <c r="D12" s="40"/>
      <c r="E12" s="40"/>
      <c r="F12" s="40" t="s">
        <v>21</v>
      </c>
      <c r="G12" s="40" t="s">
        <v>22</v>
      </c>
      <c r="H12" s="40" t="s">
        <v>23</v>
      </c>
      <c r="I12" s="40" t="s">
        <v>24</v>
      </c>
      <c r="J12" s="40" t="s">
        <v>25</v>
      </c>
      <c r="K12" s="40" t="s">
        <v>24</v>
      </c>
      <c r="L12" s="40" t="s">
        <v>25</v>
      </c>
      <c r="M12" s="40" t="s">
        <v>26</v>
      </c>
      <c r="N12" s="41" t="s">
        <v>27</v>
      </c>
      <c r="O12" s="40" t="s">
        <v>23</v>
      </c>
      <c r="P12" s="40" t="s">
        <v>28</v>
      </c>
      <c r="Q12" s="40" t="s">
        <v>29</v>
      </c>
      <c r="R12" s="40" t="s">
        <v>28</v>
      </c>
      <c r="S12" s="40" t="s">
        <v>30</v>
      </c>
      <c r="T12" s="40" t="s">
        <v>26</v>
      </c>
      <c r="U12" s="41" t="s">
        <v>31</v>
      </c>
      <c r="V12" s="41" t="s">
        <v>27</v>
      </c>
      <c r="W12" s="40" t="s">
        <v>32</v>
      </c>
      <c r="X12" s="40" t="s">
        <v>31</v>
      </c>
      <c r="Y12" s="42" t="s">
        <v>32</v>
      </c>
    </row>
    <row r="13" spans="1:25" ht="12.75">
      <c r="A13" s="43" t="s">
        <v>22</v>
      </c>
      <c r="B13" s="44" t="s">
        <v>22</v>
      </c>
      <c r="C13" s="44" t="s">
        <v>33</v>
      </c>
      <c r="D13" s="44" t="s">
        <v>34</v>
      </c>
      <c r="E13" s="44" t="s">
        <v>35</v>
      </c>
      <c r="F13" s="44" t="s">
        <v>35</v>
      </c>
      <c r="G13" s="44" t="s">
        <v>23</v>
      </c>
      <c r="H13" s="44" t="s">
        <v>36</v>
      </c>
      <c r="I13" s="44" t="s">
        <v>37</v>
      </c>
      <c r="J13" s="44" t="s">
        <v>37</v>
      </c>
      <c r="K13" s="44" t="s">
        <v>38</v>
      </c>
      <c r="L13" s="44" t="s">
        <v>38</v>
      </c>
      <c r="M13" s="44" t="s">
        <v>39</v>
      </c>
      <c r="N13" s="45" t="s">
        <v>40</v>
      </c>
      <c r="O13" s="44" t="s">
        <v>36</v>
      </c>
      <c r="P13" s="44" t="s">
        <v>37</v>
      </c>
      <c r="Q13" s="44" t="s">
        <v>37</v>
      </c>
      <c r="R13" s="44" t="s">
        <v>38</v>
      </c>
      <c r="S13" s="44" t="s">
        <v>38</v>
      </c>
      <c r="T13" s="44" t="s">
        <v>39</v>
      </c>
      <c r="U13" s="45" t="s">
        <v>37</v>
      </c>
      <c r="V13" s="45" t="s">
        <v>40</v>
      </c>
      <c r="W13" s="44" t="s">
        <v>37</v>
      </c>
      <c r="X13" s="44" t="s">
        <v>38</v>
      </c>
      <c r="Y13" s="46" t="s">
        <v>38</v>
      </c>
    </row>
    <row r="14" spans="1:25" ht="12.75">
      <c r="A14" s="47">
        <v>1</v>
      </c>
      <c r="B14" s="47">
        <v>1</v>
      </c>
      <c r="C14" s="48" t="s">
        <v>84</v>
      </c>
      <c r="D14" s="48" t="s">
        <v>85</v>
      </c>
      <c r="E14" s="49" t="s">
        <v>62</v>
      </c>
      <c r="F14" s="49" t="s">
        <v>55</v>
      </c>
      <c r="G14" s="50">
        <v>2</v>
      </c>
      <c r="H14" s="50">
        <v>22</v>
      </c>
      <c r="I14" s="51">
        <v>27959</v>
      </c>
      <c r="J14" s="51">
        <v>45583</v>
      </c>
      <c r="K14" s="51">
        <v>4918</v>
      </c>
      <c r="L14" s="51">
        <v>7670</v>
      </c>
      <c r="M14" s="52">
        <f>(I14/J14*100)-100</f>
        <v>-38.663536844876376</v>
      </c>
      <c r="N14" s="51">
        <f aca="true" t="shared" si="0" ref="N14:N34">I14/H14</f>
        <v>1270.8636363636363</v>
      </c>
      <c r="O14" s="53">
        <v>22</v>
      </c>
      <c r="P14" s="59">
        <v>33336</v>
      </c>
      <c r="Q14" s="59">
        <v>50223</v>
      </c>
      <c r="R14" s="111">
        <v>6114</v>
      </c>
      <c r="S14" s="111">
        <v>9370</v>
      </c>
      <c r="T14" s="52">
        <f>(P14/Q14*100)-100</f>
        <v>-33.62403679589033</v>
      </c>
      <c r="U14" s="93">
        <v>60284</v>
      </c>
      <c r="V14" s="91">
        <f aca="true" t="shared" si="1" ref="V14:V34">P14/O14</f>
        <v>1515.2727272727273</v>
      </c>
      <c r="W14" s="85">
        <f aca="true" t="shared" si="2" ref="W14:W34">SUM(U14,P14)</f>
        <v>93620</v>
      </c>
      <c r="X14" s="54">
        <v>10887</v>
      </c>
      <c r="Y14" s="55">
        <f aca="true" t="shared" si="3" ref="Y14:Y33">SUM(X14,R14)</f>
        <v>17001</v>
      </c>
    </row>
    <row r="15" spans="1:25" ht="12.75">
      <c r="A15" s="47">
        <v>2</v>
      </c>
      <c r="B15" s="47">
        <v>2</v>
      </c>
      <c r="C15" s="48" t="s">
        <v>73</v>
      </c>
      <c r="D15" s="48" t="s">
        <v>74</v>
      </c>
      <c r="E15" s="49" t="s">
        <v>50</v>
      </c>
      <c r="F15" s="49" t="s">
        <v>55</v>
      </c>
      <c r="G15" s="50">
        <v>4</v>
      </c>
      <c r="H15" s="50">
        <v>10</v>
      </c>
      <c r="I15" s="51">
        <v>21146</v>
      </c>
      <c r="J15" s="51">
        <v>34602</v>
      </c>
      <c r="K15" s="59">
        <v>3674</v>
      </c>
      <c r="L15" s="59">
        <v>6088</v>
      </c>
      <c r="M15" s="52">
        <f>(I15/J15*100)-100</f>
        <v>-38.88792555343622</v>
      </c>
      <c r="N15" s="51">
        <f t="shared" si="0"/>
        <v>2114.6</v>
      </c>
      <c r="O15" s="53">
        <v>10</v>
      </c>
      <c r="P15" s="51">
        <v>26437</v>
      </c>
      <c r="Q15" s="51">
        <v>43382</v>
      </c>
      <c r="R15" s="94">
        <v>4886</v>
      </c>
      <c r="S15" s="94">
        <v>8144</v>
      </c>
      <c r="T15" s="52">
        <f>(P15/Q15*100)-100</f>
        <v>-39.05997879304781</v>
      </c>
      <c r="U15" s="107">
        <v>241524</v>
      </c>
      <c r="V15" s="94">
        <f t="shared" si="1"/>
        <v>2643.7</v>
      </c>
      <c r="W15" s="86">
        <f t="shared" si="2"/>
        <v>267961</v>
      </c>
      <c r="X15" s="87">
        <v>50001</v>
      </c>
      <c r="Y15" s="55">
        <f t="shared" si="3"/>
        <v>54887</v>
      </c>
    </row>
    <row r="16" spans="1:25" ht="12.75">
      <c r="A16" s="47">
        <v>3</v>
      </c>
      <c r="B16" s="47">
        <v>3</v>
      </c>
      <c r="C16" s="48" t="s">
        <v>77</v>
      </c>
      <c r="D16" s="48" t="s">
        <v>78</v>
      </c>
      <c r="E16" s="49" t="s">
        <v>50</v>
      </c>
      <c r="F16" s="49" t="s">
        <v>55</v>
      </c>
      <c r="G16" s="50">
        <v>3</v>
      </c>
      <c r="H16" s="50">
        <v>9</v>
      </c>
      <c r="I16" s="51">
        <v>12978</v>
      </c>
      <c r="J16" s="51">
        <v>22825</v>
      </c>
      <c r="K16" s="56">
        <v>2183</v>
      </c>
      <c r="L16" s="56">
        <v>3944</v>
      </c>
      <c r="M16" s="52">
        <f>(I16/J16*100)-100</f>
        <v>-43.14129244249726</v>
      </c>
      <c r="N16" s="51">
        <f t="shared" si="0"/>
        <v>1442</v>
      </c>
      <c r="O16" s="53">
        <v>9</v>
      </c>
      <c r="P16" s="51">
        <v>17069</v>
      </c>
      <c r="Q16" s="51">
        <v>31138</v>
      </c>
      <c r="R16" s="94">
        <v>3101</v>
      </c>
      <c r="S16" s="94">
        <v>5836</v>
      </c>
      <c r="T16" s="52">
        <f>(P16/Q16*100)-100</f>
        <v>-45.18273492196031</v>
      </c>
      <c r="U16" s="86">
        <v>89116</v>
      </c>
      <c r="V16" s="94">
        <f t="shared" si="1"/>
        <v>1896.5555555555557</v>
      </c>
      <c r="W16" s="86">
        <f t="shared" si="2"/>
        <v>106185</v>
      </c>
      <c r="X16" s="88">
        <v>16448</v>
      </c>
      <c r="Y16" s="55">
        <f t="shared" si="3"/>
        <v>19549</v>
      </c>
    </row>
    <row r="17" spans="1:25" ht="12.75">
      <c r="A17" s="47">
        <v>4</v>
      </c>
      <c r="B17" s="47">
        <v>4</v>
      </c>
      <c r="C17" s="58" t="s">
        <v>83</v>
      </c>
      <c r="D17" s="58" t="s">
        <v>86</v>
      </c>
      <c r="E17" s="49" t="s">
        <v>71</v>
      </c>
      <c r="F17" s="49" t="s">
        <v>55</v>
      </c>
      <c r="G17" s="50">
        <v>2</v>
      </c>
      <c r="H17" s="50">
        <v>9</v>
      </c>
      <c r="I17" s="56">
        <v>6697</v>
      </c>
      <c r="J17" s="56">
        <v>9697</v>
      </c>
      <c r="K17" s="56">
        <v>1169</v>
      </c>
      <c r="L17" s="56">
        <v>1686</v>
      </c>
      <c r="M17" s="52">
        <f>(I17/J17*100)-100</f>
        <v>-30.93740332061462</v>
      </c>
      <c r="N17" s="51">
        <f t="shared" si="0"/>
        <v>744.1111111111111</v>
      </c>
      <c r="O17" s="53">
        <v>9</v>
      </c>
      <c r="P17" s="51">
        <v>8790</v>
      </c>
      <c r="Q17" s="51">
        <v>12788</v>
      </c>
      <c r="R17" s="94">
        <v>1661</v>
      </c>
      <c r="S17" s="94">
        <v>2403</v>
      </c>
      <c r="T17" s="52">
        <f>(P17/Q17*100)-100</f>
        <v>-31.263684704410394</v>
      </c>
      <c r="U17" s="86">
        <v>13275</v>
      </c>
      <c r="V17" s="94">
        <f t="shared" si="1"/>
        <v>976.6666666666666</v>
      </c>
      <c r="W17" s="86">
        <f t="shared" si="2"/>
        <v>22065</v>
      </c>
      <c r="X17" s="89">
        <v>2484</v>
      </c>
      <c r="Y17" s="55">
        <f t="shared" si="3"/>
        <v>4145</v>
      </c>
    </row>
    <row r="18" spans="1:25" ht="13.5" customHeight="1">
      <c r="A18" s="47">
        <v>5</v>
      </c>
      <c r="B18" s="47">
        <v>5</v>
      </c>
      <c r="C18" s="58" t="s">
        <v>70</v>
      </c>
      <c r="D18" s="58" t="s">
        <v>72</v>
      </c>
      <c r="E18" s="49" t="s">
        <v>71</v>
      </c>
      <c r="F18" s="49" t="s">
        <v>55</v>
      </c>
      <c r="G18" s="50">
        <v>5</v>
      </c>
      <c r="H18" s="50">
        <v>9</v>
      </c>
      <c r="I18" s="51">
        <v>5213</v>
      </c>
      <c r="J18" s="51">
        <v>6651</v>
      </c>
      <c r="K18" s="51">
        <v>867</v>
      </c>
      <c r="L18" s="51">
        <v>1060</v>
      </c>
      <c r="M18" s="52">
        <f>(I18/J18*100)-100</f>
        <v>-21.620808900917154</v>
      </c>
      <c r="N18" s="51">
        <f t="shared" si="0"/>
        <v>579.2222222222222</v>
      </c>
      <c r="O18" s="50">
        <v>9</v>
      </c>
      <c r="P18" s="51">
        <v>8369</v>
      </c>
      <c r="Q18" s="51">
        <v>11958</v>
      </c>
      <c r="R18" s="94">
        <v>1517</v>
      </c>
      <c r="S18" s="94">
        <v>2083</v>
      </c>
      <c r="T18" s="52">
        <f>(P18/Q18*100)-100</f>
        <v>-30.013380163907016</v>
      </c>
      <c r="U18" s="107">
        <v>88695</v>
      </c>
      <c r="V18" s="94">
        <f t="shared" si="1"/>
        <v>929.8888888888889</v>
      </c>
      <c r="W18" s="86">
        <f t="shared" si="2"/>
        <v>97064</v>
      </c>
      <c r="X18" s="89">
        <v>16482</v>
      </c>
      <c r="Y18" s="55">
        <f t="shared" si="3"/>
        <v>17999</v>
      </c>
    </row>
    <row r="19" spans="1:25" ht="12.75">
      <c r="A19" s="47">
        <v>6</v>
      </c>
      <c r="B19" s="47" t="s">
        <v>41</v>
      </c>
      <c r="C19" s="109" t="s">
        <v>91</v>
      </c>
      <c r="D19" s="48" t="s">
        <v>92</v>
      </c>
      <c r="E19" s="49" t="s">
        <v>50</v>
      </c>
      <c r="F19" s="49" t="s">
        <v>51</v>
      </c>
      <c r="G19" s="50">
        <v>1</v>
      </c>
      <c r="H19" s="50">
        <v>11</v>
      </c>
      <c r="I19" s="56">
        <v>6449</v>
      </c>
      <c r="J19" s="56"/>
      <c r="K19" s="56">
        <v>1280</v>
      </c>
      <c r="L19" s="56"/>
      <c r="M19" s="52"/>
      <c r="N19" s="51">
        <f t="shared" si="0"/>
        <v>586.2727272727273</v>
      </c>
      <c r="O19" s="60">
        <v>11</v>
      </c>
      <c r="P19" s="51">
        <v>7438</v>
      </c>
      <c r="Q19" s="51"/>
      <c r="R19" s="94">
        <v>1502</v>
      </c>
      <c r="S19" s="94"/>
      <c r="T19" s="52"/>
      <c r="U19" s="86">
        <v>1043</v>
      </c>
      <c r="V19" s="94">
        <f t="shared" si="1"/>
        <v>676.1818181818181</v>
      </c>
      <c r="W19" s="86">
        <f t="shared" si="2"/>
        <v>8481</v>
      </c>
      <c r="X19" s="89">
        <v>393</v>
      </c>
      <c r="Y19" s="55">
        <f t="shared" si="3"/>
        <v>1895</v>
      </c>
    </row>
    <row r="20" spans="1:25" ht="12.75">
      <c r="A20" s="47">
        <v>7</v>
      </c>
      <c r="B20" s="47" t="s">
        <v>41</v>
      </c>
      <c r="C20" s="48" t="s">
        <v>95</v>
      </c>
      <c r="D20" s="48" t="s">
        <v>96</v>
      </c>
      <c r="E20" s="49" t="s">
        <v>50</v>
      </c>
      <c r="F20" s="49" t="s">
        <v>47</v>
      </c>
      <c r="G20" s="50">
        <v>1</v>
      </c>
      <c r="H20" s="50">
        <v>9</v>
      </c>
      <c r="I20" s="51">
        <v>3921</v>
      </c>
      <c r="J20" s="51"/>
      <c r="K20" s="59">
        <v>688</v>
      </c>
      <c r="L20" s="59"/>
      <c r="M20" s="52"/>
      <c r="N20" s="51">
        <f t="shared" si="0"/>
        <v>435.6666666666667</v>
      </c>
      <c r="O20" s="50">
        <v>9</v>
      </c>
      <c r="P20" s="59">
        <v>5080</v>
      </c>
      <c r="Q20" s="59"/>
      <c r="R20" s="95">
        <v>962</v>
      </c>
      <c r="S20" s="95"/>
      <c r="T20" s="52"/>
      <c r="U20" s="86">
        <v>396</v>
      </c>
      <c r="V20" s="94">
        <f t="shared" si="1"/>
        <v>564.4444444444445</v>
      </c>
      <c r="W20" s="86">
        <f t="shared" si="2"/>
        <v>5476</v>
      </c>
      <c r="X20" s="90">
        <v>140</v>
      </c>
      <c r="Y20" s="55">
        <f t="shared" si="3"/>
        <v>1102</v>
      </c>
    </row>
    <row r="21" spans="1:25" ht="12.75">
      <c r="A21" s="47">
        <v>8</v>
      </c>
      <c r="B21" s="47" t="s">
        <v>41</v>
      </c>
      <c r="C21" s="48" t="s">
        <v>93</v>
      </c>
      <c r="D21" s="48" t="s">
        <v>94</v>
      </c>
      <c r="E21" s="49" t="s">
        <v>50</v>
      </c>
      <c r="F21" s="49" t="s">
        <v>54</v>
      </c>
      <c r="G21" s="50">
        <v>1</v>
      </c>
      <c r="H21" s="50">
        <v>9</v>
      </c>
      <c r="I21" s="56">
        <v>4032</v>
      </c>
      <c r="J21" s="56"/>
      <c r="K21" s="56">
        <v>761</v>
      </c>
      <c r="L21" s="56"/>
      <c r="M21" s="52"/>
      <c r="N21" s="51">
        <f t="shared" si="0"/>
        <v>448</v>
      </c>
      <c r="O21" s="60">
        <v>9</v>
      </c>
      <c r="P21" s="51">
        <v>4623</v>
      </c>
      <c r="Q21" s="51"/>
      <c r="R21" s="94">
        <v>901</v>
      </c>
      <c r="S21" s="94"/>
      <c r="T21" s="52"/>
      <c r="U21" s="86"/>
      <c r="V21" s="94">
        <f t="shared" si="1"/>
        <v>513.6666666666666</v>
      </c>
      <c r="W21" s="86">
        <f t="shared" si="2"/>
        <v>4623</v>
      </c>
      <c r="X21" s="87"/>
      <c r="Y21" s="55">
        <f t="shared" si="3"/>
        <v>901</v>
      </c>
    </row>
    <row r="22" spans="1:25" ht="12.75">
      <c r="A22" s="47">
        <v>9</v>
      </c>
      <c r="B22" s="47">
        <v>7</v>
      </c>
      <c r="C22" s="48" t="s">
        <v>79</v>
      </c>
      <c r="D22" s="48" t="s">
        <v>80</v>
      </c>
      <c r="E22" s="49" t="s">
        <v>56</v>
      </c>
      <c r="F22" s="49" t="s">
        <v>51</v>
      </c>
      <c r="G22" s="50">
        <v>2</v>
      </c>
      <c r="H22" s="50">
        <v>12</v>
      </c>
      <c r="I22" s="56">
        <v>2938</v>
      </c>
      <c r="J22" s="56">
        <v>3708</v>
      </c>
      <c r="K22" s="59">
        <v>716</v>
      </c>
      <c r="L22" s="59">
        <v>725</v>
      </c>
      <c r="M22" s="52">
        <f aca="true" t="shared" si="4" ref="M22:M31">(I22/J22*100)-100</f>
        <v>-20.765911542610567</v>
      </c>
      <c r="N22" s="51">
        <f t="shared" si="0"/>
        <v>244.83333333333334</v>
      </c>
      <c r="O22" s="53">
        <v>12</v>
      </c>
      <c r="P22" s="59">
        <v>4344</v>
      </c>
      <c r="Q22" s="59">
        <v>5313</v>
      </c>
      <c r="R22" s="95">
        <v>1111</v>
      </c>
      <c r="S22" s="95">
        <v>1084</v>
      </c>
      <c r="T22" s="52">
        <f aca="true" t="shared" si="5" ref="T22:T31">(P22/Q22*100)-100</f>
        <v>-18.23828345567476</v>
      </c>
      <c r="U22" s="86">
        <v>9073</v>
      </c>
      <c r="V22" s="94">
        <f t="shared" si="1"/>
        <v>362</v>
      </c>
      <c r="W22" s="86">
        <f t="shared" si="2"/>
        <v>13417</v>
      </c>
      <c r="X22" s="87">
        <v>1961</v>
      </c>
      <c r="Y22" s="55">
        <f t="shared" si="3"/>
        <v>3072</v>
      </c>
    </row>
    <row r="23" spans="1:25" ht="12.75">
      <c r="A23" s="47">
        <v>10</v>
      </c>
      <c r="B23" s="47">
        <v>10</v>
      </c>
      <c r="C23" s="48" t="s">
        <v>48</v>
      </c>
      <c r="D23" s="48" t="s">
        <v>49</v>
      </c>
      <c r="E23" s="49" t="s">
        <v>50</v>
      </c>
      <c r="F23" s="49" t="s">
        <v>51</v>
      </c>
      <c r="G23" s="50">
        <v>14</v>
      </c>
      <c r="H23" s="50">
        <v>12</v>
      </c>
      <c r="I23" s="56">
        <v>1549</v>
      </c>
      <c r="J23" s="56">
        <v>2602</v>
      </c>
      <c r="K23" s="51">
        <v>275</v>
      </c>
      <c r="L23" s="51">
        <v>470</v>
      </c>
      <c r="M23" s="52">
        <f t="shared" si="4"/>
        <v>-40.46887009992314</v>
      </c>
      <c r="N23" s="51">
        <f t="shared" si="0"/>
        <v>129.08333333333334</v>
      </c>
      <c r="O23" s="53">
        <v>12</v>
      </c>
      <c r="P23" s="51">
        <v>3953</v>
      </c>
      <c r="Q23" s="51">
        <v>4137</v>
      </c>
      <c r="R23" s="94">
        <v>882</v>
      </c>
      <c r="S23" s="94">
        <v>862</v>
      </c>
      <c r="T23" s="52">
        <f t="shared" si="5"/>
        <v>-4.447667391829825</v>
      </c>
      <c r="U23" s="86">
        <v>67421</v>
      </c>
      <c r="V23" s="94">
        <f t="shared" si="1"/>
        <v>329.4166666666667</v>
      </c>
      <c r="W23" s="86">
        <f t="shared" si="2"/>
        <v>71374</v>
      </c>
      <c r="X23" s="87">
        <v>13154</v>
      </c>
      <c r="Y23" s="55">
        <f t="shared" si="3"/>
        <v>14036</v>
      </c>
    </row>
    <row r="24" spans="1:25" ht="12.75">
      <c r="A24" s="47">
        <v>11</v>
      </c>
      <c r="B24" s="47">
        <v>6</v>
      </c>
      <c r="C24" s="48" t="s">
        <v>65</v>
      </c>
      <c r="D24" s="48" t="s">
        <v>66</v>
      </c>
      <c r="E24" s="49" t="s">
        <v>50</v>
      </c>
      <c r="F24" s="49" t="s">
        <v>47</v>
      </c>
      <c r="G24" s="50">
        <v>7</v>
      </c>
      <c r="H24" s="50">
        <v>17</v>
      </c>
      <c r="I24" s="51">
        <v>2542</v>
      </c>
      <c r="J24" s="51">
        <v>7017</v>
      </c>
      <c r="K24" s="59">
        <v>454</v>
      </c>
      <c r="L24" s="59">
        <v>1259</v>
      </c>
      <c r="M24" s="52">
        <f t="shared" si="4"/>
        <v>-63.773692461165744</v>
      </c>
      <c r="N24" s="51">
        <f t="shared" si="0"/>
        <v>149.52941176470588</v>
      </c>
      <c r="O24" s="50">
        <v>17</v>
      </c>
      <c r="P24" s="59">
        <v>2999</v>
      </c>
      <c r="Q24" s="59">
        <v>7599</v>
      </c>
      <c r="R24" s="59">
        <v>544</v>
      </c>
      <c r="S24" s="59">
        <v>1397</v>
      </c>
      <c r="T24" s="52">
        <f t="shared" si="5"/>
        <v>-60.53428082642453</v>
      </c>
      <c r="U24" s="61">
        <v>245883</v>
      </c>
      <c r="V24" s="51">
        <f t="shared" si="1"/>
        <v>176.41176470588235</v>
      </c>
      <c r="W24" s="86">
        <f t="shared" si="2"/>
        <v>248882</v>
      </c>
      <c r="X24" s="54">
        <v>47332</v>
      </c>
      <c r="Y24" s="55">
        <f t="shared" si="3"/>
        <v>47876</v>
      </c>
    </row>
    <row r="25" spans="1:25" ht="12.75" customHeight="1">
      <c r="A25" s="47">
        <v>12</v>
      </c>
      <c r="B25" s="47">
        <v>9</v>
      </c>
      <c r="C25" s="48" t="s">
        <v>75</v>
      </c>
      <c r="D25" s="48" t="s">
        <v>76</v>
      </c>
      <c r="E25" s="49" t="s">
        <v>46</v>
      </c>
      <c r="F25" s="49" t="s">
        <v>47</v>
      </c>
      <c r="G25" s="50">
        <v>4</v>
      </c>
      <c r="H25" s="50">
        <v>17</v>
      </c>
      <c r="I25" s="56">
        <v>1905</v>
      </c>
      <c r="J25" s="56">
        <v>3804</v>
      </c>
      <c r="K25" s="56">
        <v>349</v>
      </c>
      <c r="L25" s="56">
        <v>700</v>
      </c>
      <c r="M25" s="52">
        <f t="shared" si="4"/>
        <v>-49.921135646687695</v>
      </c>
      <c r="N25" s="51">
        <f t="shared" si="0"/>
        <v>112.05882352941177</v>
      </c>
      <c r="O25" s="60">
        <v>17</v>
      </c>
      <c r="P25" s="51">
        <v>2302</v>
      </c>
      <c r="Q25" s="51">
        <v>4195</v>
      </c>
      <c r="R25" s="51">
        <v>431</v>
      </c>
      <c r="S25" s="51">
        <v>781</v>
      </c>
      <c r="T25" s="52">
        <f t="shared" si="5"/>
        <v>-45.12514898688915</v>
      </c>
      <c r="U25" s="54">
        <v>27352</v>
      </c>
      <c r="V25" s="51">
        <f t="shared" si="1"/>
        <v>135.41176470588235</v>
      </c>
      <c r="W25" s="61">
        <f t="shared" si="2"/>
        <v>29654</v>
      </c>
      <c r="X25" s="61">
        <v>5493</v>
      </c>
      <c r="Y25" s="55">
        <f t="shared" si="3"/>
        <v>5924</v>
      </c>
    </row>
    <row r="26" spans="1:25" ht="12.75" customHeight="1">
      <c r="A26" s="47">
        <v>13</v>
      </c>
      <c r="B26" s="47">
        <v>8</v>
      </c>
      <c r="C26" s="48" t="s">
        <v>68</v>
      </c>
      <c r="D26" s="48" t="s">
        <v>68</v>
      </c>
      <c r="E26" s="49" t="s">
        <v>56</v>
      </c>
      <c r="F26" s="49" t="s">
        <v>69</v>
      </c>
      <c r="G26" s="50">
        <v>7</v>
      </c>
      <c r="H26" s="50">
        <v>10</v>
      </c>
      <c r="I26" s="56">
        <v>1581</v>
      </c>
      <c r="J26" s="56">
        <v>2615</v>
      </c>
      <c r="K26" s="56">
        <v>393</v>
      </c>
      <c r="L26" s="56">
        <v>866</v>
      </c>
      <c r="M26" s="52">
        <f t="shared" si="4"/>
        <v>-39.54110898661568</v>
      </c>
      <c r="N26" s="51">
        <f t="shared" si="0"/>
        <v>158.1</v>
      </c>
      <c r="O26" s="60">
        <v>10</v>
      </c>
      <c r="P26" s="51">
        <v>2039</v>
      </c>
      <c r="Q26" s="51">
        <v>4734</v>
      </c>
      <c r="R26" s="51">
        <v>502</v>
      </c>
      <c r="S26" s="51">
        <v>1430</v>
      </c>
      <c r="T26" s="52">
        <f t="shared" si="5"/>
        <v>-56.92860160540769</v>
      </c>
      <c r="U26" s="54">
        <v>96076</v>
      </c>
      <c r="V26" s="51">
        <f t="shared" si="1"/>
        <v>203.9</v>
      </c>
      <c r="W26" s="61">
        <f t="shared" si="2"/>
        <v>98115</v>
      </c>
      <c r="X26" s="54">
        <v>23466</v>
      </c>
      <c r="Y26" s="55">
        <f t="shared" si="3"/>
        <v>23968</v>
      </c>
    </row>
    <row r="27" spans="1:25" ht="12.75">
      <c r="A27" s="47">
        <v>14</v>
      </c>
      <c r="B27" s="47">
        <v>11</v>
      </c>
      <c r="C27" s="109" t="s">
        <v>81</v>
      </c>
      <c r="D27" s="48" t="s">
        <v>82</v>
      </c>
      <c r="E27" s="49" t="s">
        <v>50</v>
      </c>
      <c r="F27" s="49" t="s">
        <v>45</v>
      </c>
      <c r="G27" s="50">
        <v>2</v>
      </c>
      <c r="H27" s="50">
        <v>9</v>
      </c>
      <c r="I27" s="56">
        <v>1037</v>
      </c>
      <c r="J27" s="56">
        <v>1608</v>
      </c>
      <c r="K27" s="56">
        <v>193</v>
      </c>
      <c r="L27" s="56">
        <v>281</v>
      </c>
      <c r="M27" s="52">
        <f t="shared" si="4"/>
        <v>-35.50995024875621</v>
      </c>
      <c r="N27" s="51">
        <f t="shared" si="0"/>
        <v>115.22222222222223</v>
      </c>
      <c r="O27" s="60">
        <v>9</v>
      </c>
      <c r="P27" s="51">
        <v>1647</v>
      </c>
      <c r="Q27" s="51">
        <v>2723</v>
      </c>
      <c r="R27" s="56">
        <v>326</v>
      </c>
      <c r="S27" s="56">
        <v>519</v>
      </c>
      <c r="T27" s="52">
        <f t="shared" si="5"/>
        <v>-39.51524054351818</v>
      </c>
      <c r="U27" s="61">
        <v>2723</v>
      </c>
      <c r="V27" s="51">
        <f t="shared" si="1"/>
        <v>183</v>
      </c>
      <c r="W27" s="61">
        <f t="shared" si="2"/>
        <v>4370</v>
      </c>
      <c r="X27" s="54">
        <v>519</v>
      </c>
      <c r="Y27" s="55">
        <f t="shared" si="3"/>
        <v>845</v>
      </c>
    </row>
    <row r="28" spans="1:25" ht="12.75">
      <c r="A28" s="47">
        <v>15</v>
      </c>
      <c r="B28" s="47">
        <v>12</v>
      </c>
      <c r="C28" s="108" t="s">
        <v>60</v>
      </c>
      <c r="D28" s="48" t="s">
        <v>61</v>
      </c>
      <c r="E28" s="49" t="s">
        <v>46</v>
      </c>
      <c r="F28" s="49" t="s">
        <v>47</v>
      </c>
      <c r="G28" s="50">
        <v>10</v>
      </c>
      <c r="H28" s="50">
        <v>9</v>
      </c>
      <c r="I28" s="51">
        <v>1116</v>
      </c>
      <c r="J28" s="51">
        <v>2175</v>
      </c>
      <c r="K28" s="51">
        <v>284</v>
      </c>
      <c r="L28" s="51">
        <v>390</v>
      </c>
      <c r="M28" s="52">
        <f t="shared" si="4"/>
        <v>-48.689655172413794</v>
      </c>
      <c r="N28" s="51">
        <f t="shared" si="0"/>
        <v>124</v>
      </c>
      <c r="O28" s="60">
        <v>9</v>
      </c>
      <c r="P28" s="51">
        <v>1360</v>
      </c>
      <c r="Q28" s="51">
        <v>2406</v>
      </c>
      <c r="R28" s="51">
        <v>388</v>
      </c>
      <c r="S28" s="51">
        <v>436</v>
      </c>
      <c r="T28" s="52">
        <f t="shared" si="5"/>
        <v>-43.474646716541976</v>
      </c>
      <c r="U28" s="61">
        <v>119604</v>
      </c>
      <c r="V28" s="51">
        <f t="shared" si="1"/>
        <v>151.11111111111111</v>
      </c>
      <c r="W28" s="61">
        <f t="shared" si="2"/>
        <v>120964</v>
      </c>
      <c r="X28" s="54">
        <v>22961</v>
      </c>
      <c r="Y28" s="55">
        <f t="shared" si="3"/>
        <v>23349</v>
      </c>
    </row>
    <row r="29" spans="1:25" ht="12.75">
      <c r="A29" s="47">
        <v>16</v>
      </c>
      <c r="B29" s="47">
        <v>14</v>
      </c>
      <c r="C29" s="48" t="s">
        <v>42</v>
      </c>
      <c r="D29" s="48" t="s">
        <v>43</v>
      </c>
      <c r="E29" s="49" t="s">
        <v>44</v>
      </c>
      <c r="F29" s="49" t="s">
        <v>45</v>
      </c>
      <c r="G29" s="50">
        <v>11</v>
      </c>
      <c r="H29" s="50">
        <v>9</v>
      </c>
      <c r="I29" s="56">
        <v>945</v>
      </c>
      <c r="J29" s="56">
        <v>1200</v>
      </c>
      <c r="K29" s="51">
        <v>152</v>
      </c>
      <c r="L29" s="51">
        <v>195</v>
      </c>
      <c r="M29" s="52">
        <f t="shared" si="4"/>
        <v>-21.25</v>
      </c>
      <c r="N29" s="51">
        <f t="shared" si="0"/>
        <v>105</v>
      </c>
      <c r="O29" s="53">
        <v>9</v>
      </c>
      <c r="P29" s="51">
        <v>1215</v>
      </c>
      <c r="Q29" s="51">
        <v>1802</v>
      </c>
      <c r="R29" s="51">
        <v>213</v>
      </c>
      <c r="S29" s="51">
        <v>321</v>
      </c>
      <c r="T29" s="52">
        <f t="shared" si="5"/>
        <v>-32.574916759156494</v>
      </c>
      <c r="U29" s="54">
        <v>67835</v>
      </c>
      <c r="V29" s="51">
        <f t="shared" si="1"/>
        <v>135</v>
      </c>
      <c r="W29" s="61">
        <f t="shared" si="2"/>
        <v>69050</v>
      </c>
      <c r="X29" s="61">
        <v>12247</v>
      </c>
      <c r="Y29" s="55">
        <f t="shared" si="3"/>
        <v>12460</v>
      </c>
    </row>
    <row r="30" spans="1:25" ht="12.75">
      <c r="A30" s="47">
        <v>17</v>
      </c>
      <c r="B30" s="47">
        <v>13</v>
      </c>
      <c r="C30" s="48" t="s">
        <v>67</v>
      </c>
      <c r="D30" s="48" t="s">
        <v>67</v>
      </c>
      <c r="E30" s="49" t="s">
        <v>46</v>
      </c>
      <c r="F30" s="49" t="s">
        <v>47</v>
      </c>
      <c r="G30" s="50">
        <v>7</v>
      </c>
      <c r="H30" s="50">
        <v>9</v>
      </c>
      <c r="I30" s="56">
        <v>1051</v>
      </c>
      <c r="J30" s="56">
        <v>1618</v>
      </c>
      <c r="K30" s="56">
        <v>195</v>
      </c>
      <c r="L30" s="56">
        <v>306</v>
      </c>
      <c r="M30" s="52">
        <f t="shared" si="4"/>
        <v>-35.04326328800988</v>
      </c>
      <c r="N30" s="51">
        <f t="shared" si="0"/>
        <v>116.77777777777777</v>
      </c>
      <c r="O30" s="53">
        <v>9</v>
      </c>
      <c r="P30" s="62">
        <v>1212</v>
      </c>
      <c r="Q30" s="62">
        <v>2006</v>
      </c>
      <c r="R30" s="62">
        <v>245</v>
      </c>
      <c r="S30" s="62">
        <v>389</v>
      </c>
      <c r="T30" s="52">
        <f t="shared" si="5"/>
        <v>-39.581256231306085</v>
      </c>
      <c r="U30" s="54">
        <v>61816</v>
      </c>
      <c r="V30" s="51">
        <f t="shared" si="1"/>
        <v>134.66666666666666</v>
      </c>
      <c r="W30" s="54">
        <f t="shared" si="2"/>
        <v>63028</v>
      </c>
      <c r="X30" s="61">
        <v>12309</v>
      </c>
      <c r="Y30" s="55">
        <f t="shared" si="3"/>
        <v>12554</v>
      </c>
    </row>
    <row r="31" spans="1:25" ht="12.75">
      <c r="A31" s="47">
        <v>18</v>
      </c>
      <c r="B31" s="47">
        <v>20</v>
      </c>
      <c r="C31" s="110" t="s">
        <v>63</v>
      </c>
      <c r="D31" s="108" t="s">
        <v>64</v>
      </c>
      <c r="E31" s="49" t="s">
        <v>50</v>
      </c>
      <c r="F31" s="49" t="s">
        <v>54</v>
      </c>
      <c r="G31" s="50">
        <v>9</v>
      </c>
      <c r="H31" s="50">
        <v>10</v>
      </c>
      <c r="I31" s="51">
        <v>659</v>
      </c>
      <c r="J31" s="51">
        <v>639</v>
      </c>
      <c r="K31" s="51">
        <v>132</v>
      </c>
      <c r="L31" s="51">
        <v>115</v>
      </c>
      <c r="M31" s="52">
        <f t="shared" si="4"/>
        <v>3.129890453834122</v>
      </c>
      <c r="N31" s="51">
        <f t="shared" si="0"/>
        <v>65.9</v>
      </c>
      <c r="O31" s="50">
        <v>10</v>
      </c>
      <c r="P31" s="51">
        <v>846</v>
      </c>
      <c r="Q31" s="51">
        <v>857</v>
      </c>
      <c r="R31" s="51">
        <v>137</v>
      </c>
      <c r="S31" s="51">
        <v>156</v>
      </c>
      <c r="T31" s="52">
        <f t="shared" si="5"/>
        <v>-1.2835472578763216</v>
      </c>
      <c r="U31" s="61">
        <v>24904</v>
      </c>
      <c r="V31" s="51">
        <f t="shared" si="1"/>
        <v>84.6</v>
      </c>
      <c r="W31" s="54">
        <f t="shared" si="2"/>
        <v>25750</v>
      </c>
      <c r="X31" s="54">
        <v>4965</v>
      </c>
      <c r="Y31" s="55">
        <f t="shared" si="3"/>
        <v>5102</v>
      </c>
    </row>
    <row r="32" spans="1:25" ht="12.75">
      <c r="A32" s="47">
        <v>19</v>
      </c>
      <c r="B32" s="47" t="s">
        <v>41</v>
      </c>
      <c r="C32" s="58" t="s">
        <v>97</v>
      </c>
      <c r="D32" s="48" t="s">
        <v>98</v>
      </c>
      <c r="E32" s="49" t="s">
        <v>62</v>
      </c>
      <c r="F32" s="49" t="s">
        <v>55</v>
      </c>
      <c r="G32" s="50">
        <v>1</v>
      </c>
      <c r="H32" s="50">
        <v>6</v>
      </c>
      <c r="I32" s="57">
        <v>691</v>
      </c>
      <c r="J32" s="57"/>
      <c r="K32" s="59">
        <v>124</v>
      </c>
      <c r="L32" s="59"/>
      <c r="M32" s="52"/>
      <c r="N32" s="51">
        <f t="shared" si="0"/>
        <v>115.16666666666667</v>
      </c>
      <c r="O32" s="53">
        <v>6</v>
      </c>
      <c r="P32" s="59">
        <v>811</v>
      </c>
      <c r="Q32" s="59"/>
      <c r="R32" s="59">
        <v>153</v>
      </c>
      <c r="S32" s="59"/>
      <c r="T32" s="52"/>
      <c r="U32" s="54"/>
      <c r="V32" s="51">
        <f t="shared" si="1"/>
        <v>135.16666666666666</v>
      </c>
      <c r="W32" s="54">
        <f t="shared" si="2"/>
        <v>811</v>
      </c>
      <c r="X32" s="54"/>
      <c r="Y32" s="55">
        <f t="shared" si="3"/>
        <v>153</v>
      </c>
    </row>
    <row r="33" spans="1:25" ht="13.5" thickBot="1">
      <c r="A33" s="96">
        <v>20</v>
      </c>
      <c r="B33" s="96">
        <v>17</v>
      </c>
      <c r="C33" s="108" t="s">
        <v>52</v>
      </c>
      <c r="D33" s="108" t="s">
        <v>53</v>
      </c>
      <c r="E33" s="97" t="s">
        <v>44</v>
      </c>
      <c r="F33" s="97" t="s">
        <v>45</v>
      </c>
      <c r="G33" s="98">
        <v>18</v>
      </c>
      <c r="H33" s="98">
        <v>11</v>
      </c>
      <c r="I33" s="112">
        <v>510</v>
      </c>
      <c r="J33" s="112">
        <v>1007</v>
      </c>
      <c r="K33" s="112">
        <v>96</v>
      </c>
      <c r="L33" s="112">
        <v>182</v>
      </c>
      <c r="M33" s="92">
        <f>(I33/J33*100)-100</f>
        <v>-49.354518371400204</v>
      </c>
      <c r="N33" s="51">
        <f t="shared" si="0"/>
        <v>46.36363636363637</v>
      </c>
      <c r="O33" s="113">
        <v>11</v>
      </c>
      <c r="P33" s="91">
        <v>693</v>
      </c>
      <c r="Q33" s="91">
        <v>1136</v>
      </c>
      <c r="R33" s="91">
        <v>134</v>
      </c>
      <c r="S33" s="91">
        <v>212</v>
      </c>
      <c r="T33" s="92">
        <f>(P33/Q33*100)-100</f>
        <v>-38.99647887323944</v>
      </c>
      <c r="U33" s="93">
        <v>152879</v>
      </c>
      <c r="V33" s="51">
        <f t="shared" si="1"/>
        <v>63</v>
      </c>
      <c r="W33" s="54">
        <f t="shared" si="2"/>
        <v>153572</v>
      </c>
      <c r="X33" s="85">
        <v>29555</v>
      </c>
      <c r="Y33" s="55">
        <f t="shared" si="3"/>
        <v>29689</v>
      </c>
    </row>
    <row r="34" spans="1:25" s="69" customFormat="1" ht="12.75" thickBot="1">
      <c r="A34" s="99"/>
      <c r="B34" s="100"/>
      <c r="C34" s="101" t="s">
        <v>57</v>
      </c>
      <c r="D34" s="101"/>
      <c r="E34" s="100"/>
      <c r="F34" s="100"/>
      <c r="G34" s="100"/>
      <c r="H34" s="100">
        <f>SUM(H14:H33)</f>
        <v>219</v>
      </c>
      <c r="I34" s="102">
        <f>SUM(I14:I33)</f>
        <v>104919</v>
      </c>
      <c r="J34" s="102">
        <v>37447</v>
      </c>
      <c r="K34" s="102">
        <f>SUM(K14:K33)</f>
        <v>18903</v>
      </c>
      <c r="L34" s="102">
        <v>6593</v>
      </c>
      <c r="M34" s="103">
        <f>(I34/J34*100)-100</f>
        <v>180.1799877159719</v>
      </c>
      <c r="N34" s="104">
        <f t="shared" si="0"/>
        <v>479.0821917808219</v>
      </c>
      <c r="O34" s="100">
        <f>SUM(O14:O33)</f>
        <v>219</v>
      </c>
      <c r="P34" s="102">
        <f>SUM(P14:P33)</f>
        <v>134563</v>
      </c>
      <c r="Q34" s="102">
        <v>95409</v>
      </c>
      <c r="R34" s="102">
        <f>SUM(R14:R33)</f>
        <v>25710</v>
      </c>
      <c r="S34" s="102">
        <v>19589</v>
      </c>
      <c r="T34" s="103">
        <f>(P34/Q34*100)-100</f>
        <v>41.03805720634321</v>
      </c>
      <c r="U34" s="102">
        <f>SUM(U14:U33)</f>
        <v>1369899</v>
      </c>
      <c r="V34" s="104">
        <f t="shared" si="1"/>
        <v>614.4429223744293</v>
      </c>
      <c r="W34" s="105">
        <f t="shared" si="2"/>
        <v>1504462</v>
      </c>
      <c r="X34" s="102">
        <f>SUM(X14:X33)</f>
        <v>270797</v>
      </c>
      <c r="Y34" s="106">
        <f>SUM(Y14:Y33)</f>
        <v>296507</v>
      </c>
    </row>
    <row r="35" spans="9:12" ht="12.75">
      <c r="I35" s="70"/>
      <c r="J35" s="70"/>
      <c r="K35" s="70"/>
      <c r="L35" s="70"/>
    </row>
    <row r="36" ht="12.75">
      <c r="Y36" s="71"/>
    </row>
    <row r="37" spans="3:5" ht="12.75">
      <c r="C37" s="70"/>
      <c r="D37" s="70"/>
      <c r="E37" s="70"/>
    </row>
    <row r="38" spans="3:5" ht="12.75">
      <c r="C38" s="70"/>
      <c r="D38" s="70"/>
      <c r="E38" s="70"/>
    </row>
    <row r="39" spans="3:6" ht="12.75">
      <c r="C39" s="70"/>
      <c r="D39" s="70"/>
      <c r="E39" s="70"/>
      <c r="F39" s="70"/>
    </row>
    <row r="40" spans="3:6" ht="12.75">
      <c r="C40" s="70"/>
      <c r="D40" s="70"/>
      <c r="E40" s="70"/>
      <c r="F40" s="70"/>
    </row>
  </sheetData>
  <sheetProtection selectLockedCells="1" selectUnlockedCells="1"/>
  <printOptions/>
  <pageMargins left="0.5902777777777778" right="0.2361111111111111" top="0.7875" bottom="0.7875" header="0.5118055555555555" footer="0.5118055555555555"/>
  <pageSetup fitToHeight="1" fitToWidth="1" horizontalDpi="300" verticalDpi="300" orientation="landscape" paperSize="9" r:id="rId1"/>
  <headerFooter alignWithMargins="0">
    <oddFooter>&amp;CPrepared by JANKO CRETNIK jr.&amp;RPage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0" style="0" hidden="1" customWidth="1"/>
    <col min="11" max="11" width="7.7109375" style="0" customWidth="1"/>
    <col min="12" max="12" width="0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0" style="0" hidden="1" customWidth="1"/>
    <col min="18" max="18" width="8.7109375" style="0" customWidth="1"/>
    <col min="19" max="19" width="0" style="0" hidden="1" customWidth="1"/>
    <col min="20" max="20" width="7.8515625" style="0" customWidth="1"/>
    <col min="21" max="21" width="0" style="1" hidden="1" customWidth="1"/>
    <col min="22" max="22" width="9.7109375" style="1" customWidth="1"/>
    <col min="23" max="23" width="11.7109375" style="0" customWidth="1"/>
    <col min="24" max="24" width="0" style="0" hidden="1" customWidth="1"/>
    <col min="25" max="25" width="9.7109375" style="0" customWidth="1"/>
  </cols>
  <sheetData>
    <row r="1" spans="1:25" ht="15.75">
      <c r="A1" s="2"/>
      <c r="B1" s="2"/>
      <c r="C1" s="2"/>
      <c r="D1" s="2"/>
      <c r="E1" s="2"/>
      <c r="F1" s="2"/>
      <c r="G1" s="2"/>
      <c r="H1" s="2"/>
      <c r="I1" s="3" t="s">
        <v>0</v>
      </c>
      <c r="J1" s="2"/>
      <c r="K1" s="3"/>
      <c r="L1" s="4"/>
      <c r="M1" s="2"/>
      <c r="N1" s="2"/>
      <c r="O1" s="2"/>
      <c r="Q1" s="2"/>
      <c r="R1" s="2"/>
      <c r="S1" s="2"/>
      <c r="T1" s="2"/>
      <c r="W1" s="2"/>
      <c r="X1" s="2"/>
      <c r="Y1" s="2"/>
    </row>
    <row r="2" spans="1:25" ht="14.25">
      <c r="A2" s="2"/>
      <c r="B2" s="2"/>
      <c r="C2" s="2"/>
      <c r="D2" s="2"/>
      <c r="E2" s="2"/>
      <c r="F2" s="2"/>
      <c r="G2" s="2"/>
      <c r="H2" s="2"/>
      <c r="I2" s="5" t="s">
        <v>1</v>
      </c>
      <c r="J2" s="2"/>
      <c r="K2" s="5"/>
      <c r="L2" s="5"/>
      <c r="M2" s="2"/>
      <c r="N2" s="2"/>
      <c r="O2" s="2"/>
      <c r="P2" s="2"/>
      <c r="Q2" s="2"/>
      <c r="R2" s="2"/>
      <c r="S2" s="2"/>
      <c r="T2" s="2"/>
      <c r="W2" s="2"/>
      <c r="X2" s="2"/>
      <c r="Y2" s="2"/>
    </row>
    <row r="3" spans="1:25" ht="12.75">
      <c r="A3" s="2"/>
      <c r="B3" s="2"/>
      <c r="C3" s="2"/>
      <c r="D3" s="6"/>
      <c r="E3" s="6"/>
      <c r="F3" s="2"/>
      <c r="G3" s="2"/>
      <c r="H3" s="2"/>
      <c r="I3" s="2"/>
      <c r="J3" s="2"/>
      <c r="K3" s="7" t="s">
        <v>2</v>
      </c>
      <c r="L3" s="7"/>
      <c r="M3" s="2"/>
      <c r="N3" s="2"/>
      <c r="O3" s="2"/>
      <c r="P3" s="2"/>
      <c r="Q3" s="2"/>
      <c r="R3" s="2"/>
      <c r="S3" s="2"/>
      <c r="T3" s="2"/>
      <c r="W3" s="2"/>
      <c r="X3" s="2"/>
      <c r="Y3" s="2"/>
    </row>
    <row r="4" spans="1:25" s="20" customFormat="1" ht="11.25">
      <c r="A4" s="8"/>
      <c r="B4" s="8"/>
      <c r="C4" s="9" t="s">
        <v>3</v>
      </c>
      <c r="E4" s="8"/>
      <c r="F4" s="8"/>
      <c r="G4" s="11" t="s">
        <v>4</v>
      </c>
      <c r="H4" s="12"/>
      <c r="I4" s="12"/>
      <c r="J4" s="12"/>
      <c r="K4" s="72" t="str">
        <f>'WEEKLY COMPETITIVE REPORT'!K4</f>
        <v>05 - Dec</v>
      </c>
      <c r="L4" s="12"/>
      <c r="M4" s="13" t="str">
        <f>'WEEKLY COMPETITIVE REPORT'!M4</f>
        <v>07 - Dec</v>
      </c>
      <c r="N4" s="14"/>
      <c r="O4" s="8"/>
      <c r="P4" s="8"/>
      <c r="Q4" s="8"/>
      <c r="R4" s="8"/>
      <c r="S4" s="8"/>
      <c r="T4" s="8"/>
      <c r="U4" s="15"/>
      <c r="V4" s="15"/>
      <c r="W4" s="17" t="s">
        <v>5</v>
      </c>
      <c r="X4" s="73" t="s">
        <v>2</v>
      </c>
      <c r="Y4" s="19">
        <f>'WEEKLY COMPETITIVE REPORT'!Y4</f>
        <v>0.746</v>
      </c>
    </row>
    <row r="5" spans="1:25" s="20" customFormat="1" ht="11.25">
      <c r="A5" s="8"/>
      <c r="B5" s="8"/>
      <c r="C5" s="8" t="s">
        <v>2</v>
      </c>
      <c r="D5" s="8"/>
      <c r="E5" s="8"/>
      <c r="F5" s="8"/>
      <c r="G5" s="21" t="s">
        <v>6</v>
      </c>
      <c r="H5" s="22"/>
      <c r="I5" s="22"/>
      <c r="J5" s="22"/>
      <c r="K5" s="74" t="str">
        <f>'WEEKLY COMPETITIVE REPORT'!K5</f>
        <v>04 - Dec</v>
      </c>
      <c r="L5" s="22"/>
      <c r="M5" s="23" t="str">
        <f>'WEEKLY COMPETITIVE REPORT'!M5</f>
        <v>10 - Dec</v>
      </c>
      <c r="N5" s="14"/>
      <c r="O5" s="8"/>
      <c r="P5" s="8"/>
      <c r="Q5" s="8"/>
      <c r="R5" s="8"/>
      <c r="S5" s="8"/>
      <c r="T5" s="8"/>
      <c r="U5" s="15"/>
      <c r="V5" s="15"/>
      <c r="W5" s="26"/>
      <c r="X5" s="8"/>
      <c r="Y5" s="27"/>
    </row>
    <row r="6" spans="1:25" s="20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4"/>
      <c r="M6" s="8"/>
      <c r="N6" s="8"/>
      <c r="O6" s="14"/>
      <c r="P6" s="8"/>
      <c r="Q6" s="8"/>
      <c r="R6" s="8"/>
      <c r="S6" s="8"/>
      <c r="T6" s="8"/>
      <c r="U6" s="15"/>
      <c r="V6" s="15"/>
      <c r="W6" s="26"/>
      <c r="X6" s="8"/>
      <c r="Y6" s="27"/>
    </row>
    <row r="7" spans="1:25" s="20" customFormat="1" ht="12.75">
      <c r="A7" s="8"/>
      <c r="B7" s="8" t="s">
        <v>7</v>
      </c>
      <c r="C7" s="8" t="s">
        <v>8</v>
      </c>
      <c r="D7" s="8"/>
      <c r="E7" s="8"/>
      <c r="F7" s="8"/>
      <c r="G7" s="8"/>
      <c r="H7" s="28" t="str">
        <f>'WEEKLY COMPETITIVE REPORT'!H7</f>
        <v>Week </v>
      </c>
      <c r="I7" s="8"/>
      <c r="J7" s="29" t="s">
        <v>10</v>
      </c>
      <c r="K7" s="28">
        <f>'WEEKLY COMPETITIVE REPORT'!K7</f>
        <v>49</v>
      </c>
      <c r="L7" s="29" t="s">
        <v>10</v>
      </c>
      <c r="M7" s="8"/>
      <c r="N7" s="8"/>
      <c r="O7" s="28"/>
      <c r="P7" s="8"/>
      <c r="Q7" s="29" t="s">
        <v>10</v>
      </c>
      <c r="R7" s="8"/>
      <c r="S7" s="29" t="s">
        <v>10</v>
      </c>
      <c r="T7" s="8"/>
      <c r="U7" s="29" t="s">
        <v>10</v>
      </c>
      <c r="V7" s="29"/>
      <c r="W7" s="30"/>
      <c r="X7" s="29" t="s">
        <v>10</v>
      </c>
      <c r="Y7" s="31"/>
    </row>
    <row r="8" spans="1:25" ht="12.75">
      <c r="A8" s="29"/>
      <c r="B8" s="8" t="s">
        <v>11</v>
      </c>
      <c r="C8" s="32" t="s">
        <v>12</v>
      </c>
      <c r="D8" s="32"/>
      <c r="E8" s="29"/>
      <c r="F8" s="29"/>
      <c r="G8" s="29"/>
      <c r="H8" s="29"/>
      <c r="I8" s="29"/>
      <c r="J8" s="29" t="s">
        <v>13</v>
      </c>
      <c r="K8" s="28"/>
      <c r="L8" s="29" t="s">
        <v>13</v>
      </c>
      <c r="M8" s="8"/>
      <c r="N8" s="8"/>
      <c r="O8" s="28"/>
      <c r="P8" s="33"/>
      <c r="Q8" s="29" t="s">
        <v>13</v>
      </c>
      <c r="R8" s="29"/>
      <c r="S8" s="29" t="s">
        <v>13</v>
      </c>
      <c r="T8" s="29"/>
      <c r="U8" s="29" t="s">
        <v>13</v>
      </c>
      <c r="V8" s="29"/>
      <c r="W8" s="30" t="s">
        <v>14</v>
      </c>
      <c r="X8" s="29" t="s">
        <v>13</v>
      </c>
      <c r="Y8" s="31">
        <f>'WEEKLY COMPETITIVE REPORT'!Y8</f>
        <v>41984</v>
      </c>
    </row>
    <row r="9" spans="1:25" ht="12.75">
      <c r="A9" s="8"/>
      <c r="B9" s="32"/>
      <c r="C9" s="34" t="s">
        <v>15</v>
      </c>
      <c r="D9" s="34"/>
      <c r="E9" s="8"/>
      <c r="F9" s="8"/>
      <c r="G9" s="8" t="s">
        <v>2</v>
      </c>
      <c r="H9" s="35" t="s">
        <v>58</v>
      </c>
      <c r="I9" s="29"/>
      <c r="J9" s="29" t="s">
        <v>17</v>
      </c>
      <c r="K9" s="29"/>
      <c r="L9" s="29" t="s">
        <v>17</v>
      </c>
      <c r="M9" s="29"/>
      <c r="N9" s="29"/>
      <c r="O9" s="29"/>
      <c r="P9" s="29"/>
      <c r="Q9" s="29" t="s">
        <v>17</v>
      </c>
      <c r="R9" s="29"/>
      <c r="S9" s="29" t="s">
        <v>17</v>
      </c>
      <c r="T9" s="29"/>
      <c r="U9" s="29" t="s">
        <v>17</v>
      </c>
      <c r="V9" s="29"/>
      <c r="W9" s="29"/>
      <c r="X9" s="29" t="s">
        <v>17</v>
      </c>
      <c r="Y9" s="36"/>
    </row>
    <row r="10" spans="1:25" ht="12.75">
      <c r="A10" s="8"/>
      <c r="B10" s="8"/>
      <c r="C10" s="32"/>
      <c r="D10" s="32"/>
      <c r="E10" s="8"/>
      <c r="F10" s="8"/>
      <c r="G10" s="8"/>
      <c r="H10" s="29"/>
      <c r="I10" s="29"/>
      <c r="J10" s="29" t="s">
        <v>18</v>
      </c>
      <c r="K10" s="29"/>
      <c r="L10" s="29" t="s">
        <v>18</v>
      </c>
      <c r="M10" s="29"/>
      <c r="N10" s="29"/>
      <c r="O10" s="29"/>
      <c r="P10" s="37"/>
      <c r="Q10" s="29" t="s">
        <v>18</v>
      </c>
      <c r="R10" s="29"/>
      <c r="S10" s="29" t="s">
        <v>18</v>
      </c>
      <c r="T10" s="29"/>
      <c r="U10" s="29" t="s">
        <v>18</v>
      </c>
      <c r="V10" s="29"/>
      <c r="W10" s="29"/>
      <c r="X10" s="29" t="s">
        <v>18</v>
      </c>
      <c r="Y10" s="29"/>
    </row>
    <row r="11" spans="1:25" ht="12.75">
      <c r="A11" s="29"/>
      <c r="B11" s="29"/>
      <c r="C11" s="29" t="s">
        <v>2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8"/>
      <c r="V11" s="38"/>
      <c r="W11" s="29"/>
      <c r="X11" s="29"/>
      <c r="Y11" s="29"/>
    </row>
    <row r="12" spans="1:25" ht="12.75">
      <c r="A12" s="39" t="s">
        <v>19</v>
      </c>
      <c r="B12" s="40" t="s">
        <v>20</v>
      </c>
      <c r="C12" s="40"/>
      <c r="D12" s="40"/>
      <c r="E12" s="40"/>
      <c r="F12" s="40" t="s">
        <v>21</v>
      </c>
      <c r="G12" s="40" t="s">
        <v>22</v>
      </c>
      <c r="H12" s="40" t="s">
        <v>23</v>
      </c>
      <c r="I12" s="40" t="s">
        <v>24</v>
      </c>
      <c r="J12" s="40" t="s">
        <v>25</v>
      </c>
      <c r="K12" s="40" t="s">
        <v>24</v>
      </c>
      <c r="L12" s="40" t="s">
        <v>25</v>
      </c>
      <c r="M12" s="40" t="s">
        <v>26</v>
      </c>
      <c r="N12" s="41" t="s">
        <v>27</v>
      </c>
      <c r="O12" s="40" t="s">
        <v>23</v>
      </c>
      <c r="P12" s="40" t="s">
        <v>28</v>
      </c>
      <c r="Q12" s="40" t="s">
        <v>29</v>
      </c>
      <c r="R12" s="40" t="s">
        <v>28</v>
      </c>
      <c r="S12" s="40" t="s">
        <v>30</v>
      </c>
      <c r="T12" s="40" t="s">
        <v>26</v>
      </c>
      <c r="U12" s="41" t="s">
        <v>31</v>
      </c>
      <c r="V12" s="41" t="s">
        <v>27</v>
      </c>
      <c r="W12" s="40" t="s">
        <v>32</v>
      </c>
      <c r="X12" s="40" t="s">
        <v>31</v>
      </c>
      <c r="Y12" s="42" t="s">
        <v>32</v>
      </c>
    </row>
    <row r="13" spans="1:25" ht="12.75">
      <c r="A13" s="43" t="s">
        <v>22</v>
      </c>
      <c r="B13" s="44" t="s">
        <v>22</v>
      </c>
      <c r="C13" s="44" t="s">
        <v>33</v>
      </c>
      <c r="D13" s="44" t="s">
        <v>34</v>
      </c>
      <c r="E13" s="44" t="s">
        <v>35</v>
      </c>
      <c r="F13" s="44" t="s">
        <v>35</v>
      </c>
      <c r="G13" s="44" t="s">
        <v>23</v>
      </c>
      <c r="H13" s="44" t="s">
        <v>36</v>
      </c>
      <c r="I13" s="44" t="s">
        <v>37</v>
      </c>
      <c r="J13" s="44" t="s">
        <v>59</v>
      </c>
      <c r="K13" s="44" t="s">
        <v>38</v>
      </c>
      <c r="L13" s="44" t="s">
        <v>38</v>
      </c>
      <c r="M13" s="44" t="s">
        <v>39</v>
      </c>
      <c r="N13" s="45" t="s">
        <v>40</v>
      </c>
      <c r="O13" s="44" t="s">
        <v>36</v>
      </c>
      <c r="P13" s="44" t="s">
        <v>37</v>
      </c>
      <c r="Q13" s="44" t="s">
        <v>37</v>
      </c>
      <c r="R13" s="44" t="s">
        <v>38</v>
      </c>
      <c r="S13" s="44" t="s">
        <v>38</v>
      </c>
      <c r="T13" s="44" t="s">
        <v>39</v>
      </c>
      <c r="U13" s="45" t="s">
        <v>37</v>
      </c>
      <c r="V13" s="45" t="s">
        <v>40</v>
      </c>
      <c r="W13" s="44" t="s">
        <v>37</v>
      </c>
      <c r="X13" s="44" t="s">
        <v>38</v>
      </c>
      <c r="Y13" s="46" t="s">
        <v>38</v>
      </c>
    </row>
    <row r="14" spans="1:25" ht="12.75">
      <c r="A14" s="75">
        <v>1</v>
      </c>
      <c r="B14" s="48">
        <f>'WEEKLY COMPETITIVE REPORT'!B14</f>
        <v>1</v>
      </c>
      <c r="C14" s="48" t="str">
        <f>'WEEKLY COMPETITIVE REPORT'!C14</f>
        <v>PENGUINS OF MADAGASCAR</v>
      </c>
      <c r="D14" s="48" t="str">
        <f>'WEEKLY COMPETITIVE REPORT'!D14</f>
        <v>PINGVINI Z MADAGASKARJA</v>
      </c>
      <c r="E14" s="48" t="str">
        <f>'WEEKLY COMPETITIVE REPORT'!E14</f>
        <v>FOX</v>
      </c>
      <c r="F14" s="48" t="str">
        <f>'WEEKLY COMPETITIVE REPORT'!F14</f>
        <v>Blitz</v>
      </c>
      <c r="G14" s="50">
        <f>'WEEKLY COMPETITIVE REPORT'!G14</f>
        <v>2</v>
      </c>
      <c r="H14" s="50">
        <f>'WEEKLY COMPETITIVE REPORT'!H14</f>
        <v>22</v>
      </c>
      <c r="I14" s="51">
        <f>'WEEKLY COMPETITIVE REPORT'!I14/Y4</f>
        <v>37478.552278820374</v>
      </c>
      <c r="J14" s="51">
        <f>'WEEKLY COMPETITIVE REPORT'!J14/Y4</f>
        <v>61103.21715817694</v>
      </c>
      <c r="K14" s="59">
        <f>'WEEKLY COMPETITIVE REPORT'!K14</f>
        <v>4918</v>
      </c>
      <c r="L14" s="59">
        <f>'WEEKLY COMPETITIVE REPORT'!L14</f>
        <v>7670</v>
      </c>
      <c r="M14" s="52">
        <f>'WEEKLY COMPETITIVE REPORT'!M14</f>
        <v>-38.663536844876376</v>
      </c>
      <c r="N14" s="51">
        <f aca="true" t="shared" si="0" ref="N14:N20">I14/H14</f>
        <v>1703.5705581281989</v>
      </c>
      <c r="O14" s="50">
        <f>'WEEKLY COMPETITIVE REPORT'!O14</f>
        <v>22</v>
      </c>
      <c r="P14" s="51">
        <f>'WEEKLY COMPETITIVE REPORT'!P14/Y4</f>
        <v>44686.32707774799</v>
      </c>
      <c r="Q14" s="51">
        <f>'WEEKLY COMPETITIVE REPORT'!Q14/Y4</f>
        <v>67323.0563002681</v>
      </c>
      <c r="R14" s="59">
        <f>'WEEKLY COMPETITIVE REPORT'!R14</f>
        <v>6114</v>
      </c>
      <c r="S14" s="59">
        <f>'WEEKLY COMPETITIVE REPORT'!S14</f>
        <v>9370</v>
      </c>
      <c r="T14" s="52">
        <f>'WEEKLY COMPETITIVE REPORT'!T14</f>
        <v>-33.62403679589033</v>
      </c>
      <c r="U14" s="51">
        <f>'WEEKLY COMPETITIVE REPORT'!U14/Y4</f>
        <v>80809.65147453084</v>
      </c>
      <c r="V14" s="51">
        <f aca="true" t="shared" si="1" ref="V14:V20">P14/O14</f>
        <v>2031.1966853521815</v>
      </c>
      <c r="W14" s="76">
        <f aca="true" t="shared" si="2" ref="W14:W20">P14+U14</f>
        <v>125495.97855227883</v>
      </c>
      <c r="X14" s="59">
        <f>'WEEKLY COMPETITIVE REPORT'!X14</f>
        <v>10887</v>
      </c>
      <c r="Y14" s="77">
        <f>'WEEKLY COMPETITIVE REPORT'!Y14</f>
        <v>17001</v>
      </c>
    </row>
    <row r="15" spans="1:25" ht="12.75">
      <c r="A15" s="75">
        <v>2</v>
      </c>
      <c r="B15" s="48">
        <f>'WEEKLY COMPETITIVE REPORT'!B15</f>
        <v>2</v>
      </c>
      <c r="C15" s="48" t="str">
        <f>'WEEKLY COMPETITIVE REPORT'!C15</f>
        <v>DUMB AND DUMBER TO</v>
      </c>
      <c r="D15" s="48" t="str">
        <f>'WEEKLY COMPETITIVE REPORT'!D15</f>
        <v>BUTEC IN BUTEC DA</v>
      </c>
      <c r="E15" s="48" t="str">
        <f>'WEEKLY COMPETITIVE REPORT'!E15</f>
        <v>IND</v>
      </c>
      <c r="F15" s="48" t="str">
        <f>'WEEKLY COMPETITIVE REPORT'!F15</f>
        <v>Blitz</v>
      </c>
      <c r="G15" s="50">
        <f>'WEEKLY COMPETITIVE REPORT'!G15</f>
        <v>4</v>
      </c>
      <c r="H15" s="50">
        <f>'WEEKLY COMPETITIVE REPORT'!H15</f>
        <v>10</v>
      </c>
      <c r="I15" s="51">
        <f>'WEEKLY COMPETITIVE REPORT'!I15/Y4</f>
        <v>28345.844504021446</v>
      </c>
      <c r="J15" s="51">
        <f>'WEEKLY COMPETITIVE REPORT'!J15/Y4</f>
        <v>46383.37801608579</v>
      </c>
      <c r="K15" s="59">
        <f>'WEEKLY COMPETITIVE REPORT'!K15</f>
        <v>3674</v>
      </c>
      <c r="L15" s="59">
        <f>'WEEKLY COMPETITIVE REPORT'!L15</f>
        <v>6088</v>
      </c>
      <c r="M15" s="52">
        <f>'WEEKLY COMPETITIVE REPORT'!M15</f>
        <v>-38.88792555343622</v>
      </c>
      <c r="N15" s="51">
        <f t="shared" si="0"/>
        <v>2834.5844504021447</v>
      </c>
      <c r="O15" s="50">
        <f>'WEEKLY COMPETITIVE REPORT'!O15</f>
        <v>10</v>
      </c>
      <c r="P15" s="51">
        <f>'WEEKLY COMPETITIVE REPORT'!P15/Y4</f>
        <v>35438.33780160858</v>
      </c>
      <c r="Q15" s="51">
        <f>'WEEKLY COMPETITIVE REPORT'!Q15/Y4</f>
        <v>58152.81501340483</v>
      </c>
      <c r="R15" s="59">
        <f>'WEEKLY COMPETITIVE REPORT'!R15</f>
        <v>4886</v>
      </c>
      <c r="S15" s="59">
        <f>'WEEKLY COMPETITIVE REPORT'!S15</f>
        <v>8144</v>
      </c>
      <c r="T15" s="52">
        <f>'WEEKLY COMPETITIVE REPORT'!T15</f>
        <v>-39.05997879304781</v>
      </c>
      <c r="U15" s="51">
        <f>'WEEKLY COMPETITIVE REPORT'!U15/Y4</f>
        <v>323758.7131367292</v>
      </c>
      <c r="V15" s="51">
        <f t="shared" si="1"/>
        <v>3543.8337801608577</v>
      </c>
      <c r="W15" s="76">
        <f t="shared" si="2"/>
        <v>359197.0509383378</v>
      </c>
      <c r="X15" s="59">
        <f>'WEEKLY COMPETITIVE REPORT'!X15</f>
        <v>50001</v>
      </c>
      <c r="Y15" s="77">
        <f>'WEEKLY COMPETITIVE REPORT'!Y15</f>
        <v>54887</v>
      </c>
    </row>
    <row r="16" spans="1:25" ht="12.75">
      <c r="A16" s="75">
        <v>3</v>
      </c>
      <c r="B16" s="48">
        <f>'WEEKLY COMPETITIVE REPORT'!B16</f>
        <v>3</v>
      </c>
      <c r="C16" s="48" t="str">
        <f>'WEEKLY COMPETITIVE REPORT'!C16</f>
        <v>HUNGER GAMES</v>
      </c>
      <c r="D16" s="48" t="str">
        <f>'WEEKLY COMPETITIVE REPORT'!D16</f>
        <v>IGRE LAKOTE: UPOR, 1.DEL</v>
      </c>
      <c r="E16" s="48" t="str">
        <f>'WEEKLY COMPETITIVE REPORT'!E16</f>
        <v>IND</v>
      </c>
      <c r="F16" s="48" t="str">
        <f>'WEEKLY COMPETITIVE REPORT'!F16</f>
        <v>Blitz</v>
      </c>
      <c r="G16" s="50">
        <f>'WEEKLY COMPETITIVE REPORT'!G16</f>
        <v>3</v>
      </c>
      <c r="H16" s="50">
        <f>'WEEKLY COMPETITIVE REPORT'!H16</f>
        <v>9</v>
      </c>
      <c r="I16" s="51">
        <f>'WEEKLY COMPETITIVE REPORT'!I16/Y4</f>
        <v>17396.782841823057</v>
      </c>
      <c r="J16" s="51">
        <f>'WEEKLY COMPETITIVE REPORT'!J16/Y4</f>
        <v>30596.514745308312</v>
      </c>
      <c r="K16" s="59">
        <f>'WEEKLY COMPETITIVE REPORT'!K16</f>
        <v>2183</v>
      </c>
      <c r="L16" s="59">
        <f>'WEEKLY COMPETITIVE REPORT'!L16</f>
        <v>3944</v>
      </c>
      <c r="M16" s="52">
        <f>'WEEKLY COMPETITIVE REPORT'!M16</f>
        <v>-43.14129244249726</v>
      </c>
      <c r="N16" s="51">
        <f t="shared" si="0"/>
        <v>1932.975871313673</v>
      </c>
      <c r="O16" s="50">
        <f>'WEEKLY COMPETITIVE REPORT'!O16</f>
        <v>9</v>
      </c>
      <c r="P16" s="51">
        <f>'WEEKLY COMPETITIVE REPORT'!P16/Y4</f>
        <v>22880.69705093834</v>
      </c>
      <c r="Q16" s="51">
        <f>'WEEKLY COMPETITIVE REPORT'!Q16/Y4</f>
        <v>41739.94638069705</v>
      </c>
      <c r="R16" s="59">
        <f>'WEEKLY COMPETITIVE REPORT'!R16</f>
        <v>3101</v>
      </c>
      <c r="S16" s="59">
        <f>'WEEKLY COMPETITIVE REPORT'!S16</f>
        <v>5836</v>
      </c>
      <c r="T16" s="52">
        <f>'WEEKLY COMPETITIVE REPORT'!T16</f>
        <v>-45.18273492196031</v>
      </c>
      <c r="U16" s="51">
        <f>'WEEKLY COMPETITIVE REPORT'!U16/Y4</f>
        <v>119458.44504021447</v>
      </c>
      <c r="V16" s="51">
        <f t="shared" si="1"/>
        <v>2542.2996723264823</v>
      </c>
      <c r="W16" s="76">
        <f t="shared" si="2"/>
        <v>142339.1420911528</v>
      </c>
      <c r="X16" s="59">
        <f>'WEEKLY COMPETITIVE REPORT'!X16</f>
        <v>16448</v>
      </c>
      <c r="Y16" s="77">
        <f>'WEEKLY COMPETITIVE REPORT'!Y16</f>
        <v>19549</v>
      </c>
    </row>
    <row r="17" spans="1:25" ht="12.75">
      <c r="A17" s="75">
        <v>4</v>
      </c>
      <c r="B17" s="48">
        <f>'WEEKLY COMPETITIVE REPORT'!B17</f>
        <v>4</v>
      </c>
      <c r="C17" s="48" t="str">
        <f>'WEEKLY COMPETITIVE REPORT'!C17</f>
        <v>HORRIBLE BOSSES 2</v>
      </c>
      <c r="D17" s="48" t="str">
        <f>'WEEKLY COMPETITIVE REPORT'!D17</f>
        <v>KAKO SE ZNEBITI ŠEFA 2</v>
      </c>
      <c r="E17" s="48" t="str">
        <f>'WEEKLY COMPETITIVE REPORT'!E17</f>
        <v>WB</v>
      </c>
      <c r="F17" s="48" t="str">
        <f>'WEEKLY COMPETITIVE REPORT'!F17</f>
        <v>Blitz</v>
      </c>
      <c r="G17" s="50">
        <f>'WEEKLY COMPETITIVE REPORT'!G17</f>
        <v>2</v>
      </c>
      <c r="H17" s="50">
        <f>'WEEKLY COMPETITIVE REPORT'!H17</f>
        <v>9</v>
      </c>
      <c r="I17" s="51">
        <f>'WEEKLY COMPETITIVE REPORT'!I17/Y4</f>
        <v>8977.21179624665</v>
      </c>
      <c r="J17" s="51">
        <f>'WEEKLY COMPETITIVE REPORT'!J17/Y4</f>
        <v>12998.659517426273</v>
      </c>
      <c r="K17" s="59">
        <f>'WEEKLY COMPETITIVE REPORT'!K17</f>
        <v>1169</v>
      </c>
      <c r="L17" s="59">
        <f>'WEEKLY COMPETITIVE REPORT'!L17</f>
        <v>1686</v>
      </c>
      <c r="M17" s="52">
        <f>'WEEKLY COMPETITIVE REPORT'!M17</f>
        <v>-30.93740332061462</v>
      </c>
      <c r="N17" s="51">
        <f t="shared" si="0"/>
        <v>997.4679773607388</v>
      </c>
      <c r="O17" s="50">
        <f>'WEEKLY COMPETITIVE REPORT'!O17</f>
        <v>9</v>
      </c>
      <c r="P17" s="51">
        <f>'WEEKLY COMPETITIVE REPORT'!P17/Y4</f>
        <v>11782.8418230563</v>
      </c>
      <c r="Q17" s="51">
        <f>'WEEKLY COMPETITIVE REPORT'!Q17/Y4</f>
        <v>17142.091152815014</v>
      </c>
      <c r="R17" s="59">
        <f>'WEEKLY COMPETITIVE REPORT'!R17</f>
        <v>1661</v>
      </c>
      <c r="S17" s="59">
        <f>'WEEKLY COMPETITIVE REPORT'!S17</f>
        <v>2403</v>
      </c>
      <c r="T17" s="52">
        <f>'WEEKLY COMPETITIVE REPORT'!T17</f>
        <v>-31.263684704410394</v>
      </c>
      <c r="U17" s="51">
        <f>'WEEKLY COMPETITIVE REPORT'!U17/Y4</f>
        <v>17794.90616621984</v>
      </c>
      <c r="V17" s="51">
        <f t="shared" si="1"/>
        <v>1309.2046470062555</v>
      </c>
      <c r="W17" s="76">
        <f t="shared" si="2"/>
        <v>29577.74798927614</v>
      </c>
      <c r="X17" s="59">
        <f>'WEEKLY COMPETITIVE REPORT'!X17</f>
        <v>2484</v>
      </c>
      <c r="Y17" s="77">
        <f>'WEEKLY COMPETITIVE REPORT'!Y17</f>
        <v>4145</v>
      </c>
    </row>
    <row r="18" spans="1:25" ht="13.5" customHeight="1">
      <c r="A18" s="75">
        <v>5</v>
      </c>
      <c r="B18" s="48">
        <f>'WEEKLY COMPETITIVE REPORT'!B18</f>
        <v>5</v>
      </c>
      <c r="C18" s="48" t="str">
        <f>'WEEKLY COMPETITIVE REPORT'!C18</f>
        <v>INTERSTELLAR</v>
      </c>
      <c r="D18" s="48" t="str">
        <f>'WEEKLY COMPETITIVE REPORT'!D18</f>
        <v>MEDZVEZDJE</v>
      </c>
      <c r="E18" s="48" t="str">
        <f>'WEEKLY COMPETITIVE REPORT'!E18</f>
        <v>WB</v>
      </c>
      <c r="F18" s="48" t="str">
        <f>'WEEKLY COMPETITIVE REPORT'!F18</f>
        <v>Blitz</v>
      </c>
      <c r="G18" s="50">
        <f>'WEEKLY COMPETITIVE REPORT'!G18</f>
        <v>5</v>
      </c>
      <c r="H18" s="50">
        <f>'WEEKLY COMPETITIVE REPORT'!H18</f>
        <v>9</v>
      </c>
      <c r="I18" s="51">
        <f>'WEEKLY COMPETITIVE REPORT'!I18/Y4</f>
        <v>6987.935656836461</v>
      </c>
      <c r="J18" s="51">
        <f>'WEEKLY COMPETITIVE REPORT'!J18/Y4</f>
        <v>8915.549597855228</v>
      </c>
      <c r="K18" s="59">
        <f>'WEEKLY COMPETITIVE REPORT'!K18</f>
        <v>867</v>
      </c>
      <c r="L18" s="59">
        <f>'WEEKLY COMPETITIVE REPORT'!L18</f>
        <v>1060</v>
      </c>
      <c r="M18" s="52">
        <f>'WEEKLY COMPETITIVE REPORT'!M18</f>
        <v>-21.620808900917154</v>
      </c>
      <c r="N18" s="51">
        <f t="shared" si="0"/>
        <v>776.4372952040512</v>
      </c>
      <c r="O18" s="50">
        <f>'WEEKLY COMPETITIVE REPORT'!O18</f>
        <v>9</v>
      </c>
      <c r="P18" s="51">
        <f>'WEEKLY COMPETITIVE REPORT'!P18/Y4</f>
        <v>11218.498659517427</v>
      </c>
      <c r="Q18" s="51">
        <f>'WEEKLY COMPETITIVE REPORT'!Q18/Y4</f>
        <v>16029.490616621984</v>
      </c>
      <c r="R18" s="59">
        <f>'WEEKLY COMPETITIVE REPORT'!R18</f>
        <v>1517</v>
      </c>
      <c r="S18" s="59">
        <f>'WEEKLY COMPETITIVE REPORT'!S18</f>
        <v>2083</v>
      </c>
      <c r="T18" s="52">
        <f>'WEEKLY COMPETITIVE REPORT'!T18</f>
        <v>-30.013380163907016</v>
      </c>
      <c r="U18" s="51">
        <f>'WEEKLY COMPETITIVE REPORT'!U18/Y4</f>
        <v>118894.1018766756</v>
      </c>
      <c r="V18" s="51">
        <f t="shared" si="1"/>
        <v>1246.499851057492</v>
      </c>
      <c r="W18" s="76">
        <f t="shared" si="2"/>
        <v>130112.60053619303</v>
      </c>
      <c r="X18" s="59">
        <f>'WEEKLY COMPETITIVE REPORT'!X18</f>
        <v>16482</v>
      </c>
      <c r="Y18" s="77">
        <f>'WEEKLY COMPETITIVE REPORT'!Y18</f>
        <v>17999</v>
      </c>
    </row>
    <row r="19" spans="1:25" ht="12.75">
      <c r="A19" s="75">
        <v>6</v>
      </c>
      <c r="B19" s="48" t="str">
        <f>'WEEKLY COMPETITIVE REPORT'!B19</f>
        <v>New</v>
      </c>
      <c r="C19" s="48" t="str">
        <f>'WEEKLY COMPETITIVE REPORT'!C19</f>
        <v>L'APPRENTI PERE NOEL ET LE FLOCON MAGIQUE</v>
      </c>
      <c r="D19" s="48" t="str">
        <f>'WEEKLY COMPETITIVE REPORT'!D19</f>
        <v>BOŽIČKOV VAJENEC IN ČAROBNA SNEŽINKA</v>
      </c>
      <c r="E19" s="48" t="str">
        <f>'WEEKLY COMPETITIVE REPORT'!E19</f>
        <v>IND</v>
      </c>
      <c r="F19" s="48" t="str">
        <f>'WEEKLY COMPETITIVE REPORT'!F19</f>
        <v>FIVIA</v>
      </c>
      <c r="G19" s="50">
        <f>'WEEKLY COMPETITIVE REPORT'!G19</f>
        <v>1</v>
      </c>
      <c r="H19" s="50">
        <f>'WEEKLY COMPETITIVE REPORT'!H19</f>
        <v>11</v>
      </c>
      <c r="I19" s="51">
        <f>'WEEKLY COMPETITIVE REPORT'!I19/Y4</f>
        <v>8644.772117962466</v>
      </c>
      <c r="J19" s="51">
        <f>'WEEKLY COMPETITIVE REPORT'!J19/Y4</f>
        <v>0</v>
      </c>
      <c r="K19" s="59">
        <f>'WEEKLY COMPETITIVE REPORT'!K19</f>
        <v>1280</v>
      </c>
      <c r="L19" s="59">
        <f>'WEEKLY COMPETITIVE REPORT'!L19</f>
        <v>0</v>
      </c>
      <c r="M19" s="52">
        <f>'WEEKLY COMPETITIVE REPORT'!M19</f>
        <v>0</v>
      </c>
      <c r="N19" s="51">
        <f t="shared" si="0"/>
        <v>785.8883743602241</v>
      </c>
      <c r="O19" s="50">
        <f>'WEEKLY COMPETITIVE REPORT'!O19</f>
        <v>11</v>
      </c>
      <c r="P19" s="51">
        <f>'WEEKLY COMPETITIVE REPORT'!P19/Y4</f>
        <v>9970.509383378016</v>
      </c>
      <c r="Q19" s="51">
        <f>'WEEKLY COMPETITIVE REPORT'!Q19/Y4</f>
        <v>0</v>
      </c>
      <c r="R19" s="59">
        <f>'WEEKLY COMPETITIVE REPORT'!R19</f>
        <v>1502</v>
      </c>
      <c r="S19" s="59">
        <f>'WEEKLY COMPETITIVE REPORT'!S19</f>
        <v>0</v>
      </c>
      <c r="T19" s="52">
        <f>'WEEKLY COMPETITIVE REPORT'!T19</f>
        <v>0</v>
      </c>
      <c r="U19" s="51">
        <f>'WEEKLY COMPETITIVE REPORT'!U19/Y4</f>
        <v>1398.123324396783</v>
      </c>
      <c r="V19" s="51">
        <f t="shared" si="1"/>
        <v>906.4099439434559</v>
      </c>
      <c r="W19" s="76">
        <f t="shared" si="2"/>
        <v>11368.6327077748</v>
      </c>
      <c r="X19" s="59">
        <f>'WEEKLY COMPETITIVE REPORT'!X19</f>
        <v>393</v>
      </c>
      <c r="Y19" s="77">
        <f>'WEEKLY COMPETITIVE REPORT'!Y19</f>
        <v>1895</v>
      </c>
    </row>
    <row r="20" spans="1:25" ht="12.75">
      <c r="A20" s="47">
        <v>7</v>
      </c>
      <c r="B20" s="48" t="str">
        <f>'WEEKLY COMPETITIVE REPORT'!B20</f>
        <v>New</v>
      </c>
      <c r="C20" s="48" t="str">
        <f>'WEEKLY COMPETITIVE REPORT'!C20</f>
        <v>LAGGIES</v>
      </c>
      <c r="D20" s="48" t="str">
        <f>'WEEKLY COMPETITIVE REPORT'!D20</f>
        <v>VEČNA NAJSTNICA</v>
      </c>
      <c r="E20" s="48" t="str">
        <f>'WEEKLY COMPETITIVE REPORT'!E20</f>
        <v>IND</v>
      </c>
      <c r="F20" s="48" t="str">
        <f>'WEEKLY COMPETITIVE REPORT'!F20</f>
        <v>Karantanija</v>
      </c>
      <c r="G20" s="50">
        <f>'WEEKLY COMPETITIVE REPORT'!G20</f>
        <v>1</v>
      </c>
      <c r="H20" s="50">
        <f>'WEEKLY COMPETITIVE REPORT'!H20</f>
        <v>9</v>
      </c>
      <c r="I20" s="51">
        <f>'WEEKLY COMPETITIVE REPORT'!I20/Y4</f>
        <v>5256.032171581769</v>
      </c>
      <c r="J20" s="51">
        <f>'WEEKLY COMPETITIVE REPORT'!J20/Y4</f>
        <v>0</v>
      </c>
      <c r="K20" s="59">
        <f>'WEEKLY COMPETITIVE REPORT'!K20</f>
        <v>688</v>
      </c>
      <c r="L20" s="59">
        <f>'WEEKLY COMPETITIVE REPORT'!L20</f>
        <v>0</v>
      </c>
      <c r="M20" s="52">
        <f>'WEEKLY COMPETITIVE REPORT'!M20</f>
        <v>0</v>
      </c>
      <c r="N20" s="51">
        <f t="shared" si="0"/>
        <v>584.0035746201966</v>
      </c>
      <c r="O20" s="50">
        <f>'WEEKLY COMPETITIVE REPORT'!O20</f>
        <v>9</v>
      </c>
      <c r="P20" s="51">
        <f>'WEEKLY COMPETITIVE REPORT'!P20/Y4</f>
        <v>6809.651474530831</v>
      </c>
      <c r="Q20" s="51">
        <f>'WEEKLY COMPETITIVE REPORT'!Q20/Y4</f>
        <v>0</v>
      </c>
      <c r="R20" s="59">
        <f>'WEEKLY COMPETITIVE REPORT'!R20</f>
        <v>962</v>
      </c>
      <c r="S20" s="59">
        <f>'WEEKLY COMPETITIVE REPORT'!S20</f>
        <v>0</v>
      </c>
      <c r="T20" s="52">
        <f>'WEEKLY COMPETITIVE REPORT'!T20</f>
        <v>0</v>
      </c>
      <c r="U20" s="51">
        <f>'WEEKLY COMPETITIVE REPORT'!U20/Y4</f>
        <v>530.8310991957104</v>
      </c>
      <c r="V20" s="51">
        <f t="shared" si="1"/>
        <v>756.6279416145368</v>
      </c>
      <c r="W20" s="76">
        <f t="shared" si="2"/>
        <v>7340.482573726542</v>
      </c>
      <c r="X20" s="59">
        <f>'WEEKLY COMPETITIVE REPORT'!X20</f>
        <v>140</v>
      </c>
      <c r="Y20" s="77">
        <f>'WEEKLY COMPETITIVE REPORT'!Y20</f>
        <v>1102</v>
      </c>
    </row>
    <row r="21" spans="1:25" ht="12.75">
      <c r="A21" s="75">
        <v>8</v>
      </c>
      <c r="B21" s="48" t="str">
        <f>'WEEKLY COMPETITIVE REPORT'!B21</f>
        <v>New</v>
      </c>
      <c r="C21" s="48" t="str">
        <f>'WEEKLY COMPETITIVE REPORT'!C21</f>
        <v>GET SANTA</v>
      </c>
      <c r="D21" s="48" t="str">
        <f>'WEEKLY COMPETITIVE REPORT'!D21</f>
        <v>UJEMI BOŽIČKA</v>
      </c>
      <c r="E21" s="48" t="str">
        <f>'WEEKLY COMPETITIVE REPORT'!E21</f>
        <v>IND</v>
      </c>
      <c r="F21" s="48" t="str">
        <f>'WEEKLY COMPETITIVE REPORT'!F21</f>
        <v>Cinemania</v>
      </c>
      <c r="G21" s="50">
        <f>'WEEKLY COMPETITIVE REPORT'!G21</f>
        <v>1</v>
      </c>
      <c r="H21" s="50">
        <f>'WEEKLY COMPETITIVE REPORT'!H21</f>
        <v>9</v>
      </c>
      <c r="I21" s="51">
        <f>'WEEKLY COMPETITIVE REPORT'!I21/Y4</f>
        <v>5404.825737265415</v>
      </c>
      <c r="J21" s="51">
        <f>'WEEKLY COMPETITIVE REPORT'!J21/Y4</f>
        <v>0</v>
      </c>
      <c r="K21" s="59">
        <f>'WEEKLY COMPETITIVE REPORT'!K21</f>
        <v>761</v>
      </c>
      <c r="L21" s="59">
        <f>'WEEKLY COMPETITIVE REPORT'!L21</f>
        <v>0</v>
      </c>
      <c r="M21" s="52">
        <f>'WEEKLY COMPETITIVE REPORT'!M21</f>
        <v>0</v>
      </c>
      <c r="N21" s="51">
        <f aca="true" t="shared" si="3" ref="N21:N33">I21/H21</f>
        <v>600.5361930294906</v>
      </c>
      <c r="O21" s="50">
        <f>'WEEKLY COMPETITIVE REPORT'!O21</f>
        <v>9</v>
      </c>
      <c r="P21" s="51">
        <f>'WEEKLY COMPETITIVE REPORT'!P21/Y4</f>
        <v>6197.050938337801</v>
      </c>
      <c r="Q21" s="51">
        <f>'WEEKLY COMPETITIVE REPORT'!Q21/Y4</f>
        <v>0</v>
      </c>
      <c r="R21" s="59">
        <f>'WEEKLY COMPETITIVE REPORT'!R21</f>
        <v>901</v>
      </c>
      <c r="S21" s="59">
        <f>'WEEKLY COMPETITIVE REPORT'!S21</f>
        <v>0</v>
      </c>
      <c r="T21" s="52">
        <f>'WEEKLY COMPETITIVE REPORT'!T21</f>
        <v>0</v>
      </c>
      <c r="U21" s="51">
        <f>'WEEKLY COMPETITIVE REPORT'!U21/Y4</f>
        <v>0</v>
      </c>
      <c r="V21" s="51">
        <f aca="true" t="shared" si="4" ref="V21:V33">P21/O21</f>
        <v>688.5612153708668</v>
      </c>
      <c r="W21" s="76">
        <f aca="true" t="shared" si="5" ref="W21:W33">P21+U21</f>
        <v>6197.050938337801</v>
      </c>
      <c r="X21" s="59">
        <f>'WEEKLY COMPETITIVE REPORT'!X21</f>
        <v>0</v>
      </c>
      <c r="Y21" s="77">
        <f>'WEEKLY COMPETITIVE REPORT'!Y21</f>
        <v>901</v>
      </c>
    </row>
    <row r="22" spans="1:25" ht="12.75">
      <c r="A22" s="75">
        <v>9</v>
      </c>
      <c r="B22" s="48">
        <f>'WEEKLY COMPETITIVE REPORT'!B22</f>
        <v>7</v>
      </c>
      <c r="C22" s="48" t="str">
        <f>'WEEKLY COMPETITIVE REPORT'!C22</f>
        <v>DIE WÄLDEN SIND NOCH GRÜN</v>
      </c>
      <c r="D22" s="48" t="str">
        <f>'WEEKLY COMPETITIVE REPORT'!D22</f>
        <v>GOZDOVI SO ŠE VEDNO ZELENI</v>
      </c>
      <c r="E22" s="48" t="str">
        <f>'WEEKLY COMPETITIVE REPORT'!E22</f>
        <v>DOM</v>
      </c>
      <c r="F22" s="48" t="str">
        <f>'WEEKLY COMPETITIVE REPORT'!F22</f>
        <v>FIVIA</v>
      </c>
      <c r="G22" s="50">
        <f>'WEEKLY COMPETITIVE REPORT'!G22</f>
        <v>2</v>
      </c>
      <c r="H22" s="50">
        <f>'WEEKLY COMPETITIVE REPORT'!H22</f>
        <v>12</v>
      </c>
      <c r="I22" s="51">
        <f>'WEEKLY COMPETITIVE REPORT'!I22/Y4</f>
        <v>3938.337801608579</v>
      </c>
      <c r="J22" s="51">
        <f>'WEEKLY COMPETITIVE REPORT'!J22/Y4</f>
        <v>4970.5093833780165</v>
      </c>
      <c r="K22" s="59">
        <f>'WEEKLY COMPETITIVE REPORT'!K22</f>
        <v>716</v>
      </c>
      <c r="L22" s="59">
        <f>'WEEKLY COMPETITIVE REPORT'!L22</f>
        <v>725</v>
      </c>
      <c r="M22" s="52">
        <f>'WEEKLY COMPETITIVE REPORT'!M22</f>
        <v>-20.765911542610567</v>
      </c>
      <c r="N22" s="51">
        <f t="shared" si="3"/>
        <v>328.19481680071493</v>
      </c>
      <c r="O22" s="50">
        <f>'WEEKLY COMPETITIVE REPORT'!O22</f>
        <v>12</v>
      </c>
      <c r="P22" s="51">
        <f>'WEEKLY COMPETITIVE REPORT'!P22/Y4</f>
        <v>5823.0563002680965</v>
      </c>
      <c r="Q22" s="51">
        <f>'WEEKLY COMPETITIVE REPORT'!Q22/Y4</f>
        <v>7121.983914209115</v>
      </c>
      <c r="R22" s="59">
        <f>'WEEKLY COMPETITIVE REPORT'!R22</f>
        <v>1111</v>
      </c>
      <c r="S22" s="59">
        <f>'WEEKLY COMPETITIVE REPORT'!S22</f>
        <v>1084</v>
      </c>
      <c r="T22" s="52">
        <f>'WEEKLY COMPETITIVE REPORT'!T22</f>
        <v>-18.23828345567476</v>
      </c>
      <c r="U22" s="51">
        <f>'WEEKLY COMPETITIVE REPORT'!U22/Y4</f>
        <v>12162.198391420912</v>
      </c>
      <c r="V22" s="51">
        <f t="shared" si="4"/>
        <v>485.25469168900804</v>
      </c>
      <c r="W22" s="76">
        <f t="shared" si="5"/>
        <v>17985.25469168901</v>
      </c>
      <c r="X22" s="59">
        <f>'WEEKLY COMPETITIVE REPORT'!X22</f>
        <v>1961</v>
      </c>
      <c r="Y22" s="77">
        <f>'WEEKLY COMPETITIVE REPORT'!Y22</f>
        <v>3072</v>
      </c>
    </row>
    <row r="23" spans="1:25" ht="12.75">
      <c r="A23" s="75">
        <v>10</v>
      </c>
      <c r="B23" s="48">
        <f>'WEEKLY COMPETITIVE REPORT'!B23</f>
        <v>10</v>
      </c>
      <c r="C23" s="48" t="str">
        <f>'WEEKLY COMPETITIVE REPORT'!C23</f>
        <v>QU'EST-CE QU'ON A FAIT AU BON DIEU?</v>
      </c>
      <c r="D23" s="48" t="str">
        <f>'WEEKLY COMPETITIVE REPORT'!D23</f>
        <v>BOG, LE KAJ SMO ZAGREŠILI</v>
      </c>
      <c r="E23" s="48" t="str">
        <f>'WEEKLY COMPETITIVE REPORT'!E23</f>
        <v>IND</v>
      </c>
      <c r="F23" s="48" t="str">
        <f>'WEEKLY COMPETITIVE REPORT'!F23</f>
        <v>FIVIA</v>
      </c>
      <c r="G23" s="50">
        <f>'WEEKLY COMPETITIVE REPORT'!G23</f>
        <v>14</v>
      </c>
      <c r="H23" s="50">
        <f>'WEEKLY COMPETITIVE REPORT'!H23</f>
        <v>12</v>
      </c>
      <c r="I23" s="51">
        <f>'WEEKLY COMPETITIVE REPORT'!I23/Y4</f>
        <v>2076.407506702413</v>
      </c>
      <c r="J23" s="51">
        <f>'WEEKLY COMPETITIVE REPORT'!J23/Y4</f>
        <v>3487.935656836461</v>
      </c>
      <c r="K23" s="59">
        <f>'WEEKLY COMPETITIVE REPORT'!K23</f>
        <v>275</v>
      </c>
      <c r="L23" s="59">
        <f>'WEEKLY COMPETITIVE REPORT'!L23</f>
        <v>470</v>
      </c>
      <c r="M23" s="52">
        <f>'WEEKLY COMPETITIVE REPORT'!M23</f>
        <v>-40.46887009992314</v>
      </c>
      <c r="N23" s="51">
        <f t="shared" si="3"/>
        <v>173.03395889186774</v>
      </c>
      <c r="O23" s="50">
        <f>'WEEKLY COMPETITIVE REPORT'!O23</f>
        <v>12</v>
      </c>
      <c r="P23" s="51">
        <f>'WEEKLY COMPETITIVE REPORT'!P23/Y4</f>
        <v>5298.9276139410185</v>
      </c>
      <c r="Q23" s="51">
        <f>'WEEKLY COMPETITIVE REPORT'!Q23/Y4</f>
        <v>5545.576407506703</v>
      </c>
      <c r="R23" s="59">
        <f>'WEEKLY COMPETITIVE REPORT'!R23</f>
        <v>882</v>
      </c>
      <c r="S23" s="59">
        <f>'WEEKLY COMPETITIVE REPORT'!S23</f>
        <v>862</v>
      </c>
      <c r="T23" s="52">
        <f>'WEEKLY COMPETITIVE REPORT'!T23</f>
        <v>-4.447667391829825</v>
      </c>
      <c r="U23" s="51">
        <f>'WEEKLY COMPETITIVE REPORT'!U23/Y4</f>
        <v>90376.67560321715</v>
      </c>
      <c r="V23" s="51">
        <f t="shared" si="4"/>
        <v>441.57730116175156</v>
      </c>
      <c r="W23" s="76">
        <f t="shared" si="5"/>
        <v>95675.60321715818</v>
      </c>
      <c r="X23" s="59">
        <f>'WEEKLY COMPETITIVE REPORT'!X23</f>
        <v>13154</v>
      </c>
      <c r="Y23" s="77">
        <f>'WEEKLY COMPETITIVE REPORT'!Y23</f>
        <v>14036</v>
      </c>
    </row>
    <row r="24" spans="1:25" ht="12.75">
      <c r="A24" s="75">
        <v>11</v>
      </c>
      <c r="B24" s="48">
        <f>'WEEKLY COMPETITIVE REPORT'!B24</f>
        <v>6</v>
      </c>
      <c r="C24" s="48" t="str">
        <f>'WEEKLY COMPETITIVE REPORT'!C24</f>
        <v>MAYA THE BEE</v>
      </c>
      <c r="D24" s="48" t="str">
        <f>'WEEKLY COMPETITIVE REPORT'!D24</f>
        <v>ČEBELICA MAJA</v>
      </c>
      <c r="E24" s="48" t="str">
        <f>'WEEKLY COMPETITIVE REPORT'!E24</f>
        <v>IND</v>
      </c>
      <c r="F24" s="48" t="str">
        <f>'WEEKLY COMPETITIVE REPORT'!F24</f>
        <v>Karantanija</v>
      </c>
      <c r="G24" s="50">
        <f>'WEEKLY COMPETITIVE REPORT'!G24</f>
        <v>7</v>
      </c>
      <c r="H24" s="50">
        <f>'WEEKLY COMPETITIVE REPORT'!H24</f>
        <v>17</v>
      </c>
      <c r="I24" s="51">
        <f>'WEEKLY COMPETITIVE REPORT'!I24/Y4</f>
        <v>3407.5067024128684</v>
      </c>
      <c r="J24" s="51">
        <f>'WEEKLY COMPETITIVE REPORT'!J24/Y4</f>
        <v>9406.166219839142</v>
      </c>
      <c r="K24" s="59">
        <f>'WEEKLY COMPETITIVE REPORT'!K24</f>
        <v>454</v>
      </c>
      <c r="L24" s="59">
        <f>'WEEKLY COMPETITIVE REPORT'!L24</f>
        <v>1259</v>
      </c>
      <c r="M24" s="52">
        <f>'WEEKLY COMPETITIVE REPORT'!M24</f>
        <v>-63.773692461165744</v>
      </c>
      <c r="N24" s="51">
        <f t="shared" si="3"/>
        <v>200.44157073016873</v>
      </c>
      <c r="O24" s="50">
        <f>'WEEKLY COMPETITIVE REPORT'!O24</f>
        <v>17</v>
      </c>
      <c r="P24" s="51">
        <f>'WEEKLY COMPETITIVE REPORT'!P24/Y4</f>
        <v>4020.107238605898</v>
      </c>
      <c r="Q24" s="51">
        <f>'WEEKLY COMPETITIVE REPORT'!Q24/Y4</f>
        <v>10186.32707774799</v>
      </c>
      <c r="R24" s="59">
        <f>'WEEKLY COMPETITIVE REPORT'!R24</f>
        <v>544</v>
      </c>
      <c r="S24" s="59">
        <f>'WEEKLY COMPETITIVE REPORT'!S24</f>
        <v>1397</v>
      </c>
      <c r="T24" s="52">
        <f>'WEEKLY COMPETITIVE REPORT'!T24</f>
        <v>-60.53428082642453</v>
      </c>
      <c r="U24" s="51">
        <f>'WEEKLY COMPETITIVE REPORT'!U24/Y4</f>
        <v>329601.8766756032</v>
      </c>
      <c r="V24" s="51">
        <f t="shared" si="4"/>
        <v>236.47689638858225</v>
      </c>
      <c r="W24" s="76">
        <f t="shared" si="5"/>
        <v>333621.9839142091</v>
      </c>
      <c r="X24" s="59">
        <f>'WEEKLY COMPETITIVE REPORT'!X24</f>
        <v>47332</v>
      </c>
      <c r="Y24" s="77">
        <f>'WEEKLY COMPETITIVE REPORT'!Y24</f>
        <v>47876</v>
      </c>
    </row>
    <row r="25" spans="1:25" ht="12.75">
      <c r="A25" s="75">
        <v>12</v>
      </c>
      <c r="B25" s="48">
        <f>'WEEKLY COMPETITIVE REPORT'!B25</f>
        <v>9</v>
      </c>
      <c r="C25" s="48" t="str">
        <f>'WEEKLY COMPETITIVE REPORT'!C25</f>
        <v>THE BOXTROLLS</v>
      </c>
      <c r="D25" s="48" t="str">
        <f>'WEEKLY COMPETITIVE REPORT'!D25</f>
        <v>ŠKATLARJI</v>
      </c>
      <c r="E25" s="48" t="str">
        <f>'WEEKLY COMPETITIVE REPORT'!E25</f>
        <v>UNI</v>
      </c>
      <c r="F25" s="48" t="str">
        <f>'WEEKLY COMPETITIVE REPORT'!F25</f>
        <v>Karantanija</v>
      </c>
      <c r="G25" s="50">
        <f>'WEEKLY COMPETITIVE REPORT'!G25</f>
        <v>4</v>
      </c>
      <c r="H25" s="50">
        <f>'WEEKLY COMPETITIVE REPORT'!H25</f>
        <v>17</v>
      </c>
      <c r="I25" s="51">
        <f>'WEEKLY COMPETITIVE REPORT'!I25/Y4</f>
        <v>2553.619302949062</v>
      </c>
      <c r="J25" s="51">
        <f>'WEEKLY COMPETITIVE REPORT'!J25/Y4</f>
        <v>5099.195710455764</v>
      </c>
      <c r="K25" s="59">
        <f>'WEEKLY COMPETITIVE REPORT'!K25</f>
        <v>349</v>
      </c>
      <c r="L25" s="59">
        <f>'WEEKLY COMPETITIVE REPORT'!L25</f>
        <v>700</v>
      </c>
      <c r="M25" s="52">
        <f>'WEEKLY COMPETITIVE REPORT'!M25</f>
        <v>-49.921135646687695</v>
      </c>
      <c r="N25" s="51">
        <f t="shared" si="3"/>
        <v>150.21290017347422</v>
      </c>
      <c r="O25" s="50">
        <f>'WEEKLY COMPETITIVE REPORT'!O25</f>
        <v>17</v>
      </c>
      <c r="P25" s="51">
        <f>'WEEKLY COMPETITIVE REPORT'!P25/Y4</f>
        <v>3085.7908847184985</v>
      </c>
      <c r="Q25" s="51">
        <f>'WEEKLY COMPETITIVE REPORT'!Q25/Y4</f>
        <v>5623.324396782842</v>
      </c>
      <c r="R25" s="59">
        <f>'WEEKLY COMPETITIVE REPORT'!R25</f>
        <v>431</v>
      </c>
      <c r="S25" s="59">
        <f>'WEEKLY COMPETITIVE REPORT'!S25</f>
        <v>781</v>
      </c>
      <c r="T25" s="52">
        <f>'WEEKLY COMPETITIVE REPORT'!T25</f>
        <v>-45.12514898688915</v>
      </c>
      <c r="U25" s="51">
        <f>'WEEKLY COMPETITIVE REPORT'!U25/Y4</f>
        <v>36664.879356568366</v>
      </c>
      <c r="V25" s="51">
        <f t="shared" si="4"/>
        <v>181.51711086579402</v>
      </c>
      <c r="W25" s="76">
        <f t="shared" si="5"/>
        <v>39750.67024128686</v>
      </c>
      <c r="X25" s="59">
        <f>'WEEKLY COMPETITIVE REPORT'!X25</f>
        <v>5493</v>
      </c>
      <c r="Y25" s="77">
        <f>'WEEKLY COMPETITIVE REPORT'!Y25</f>
        <v>5924</v>
      </c>
    </row>
    <row r="26" spans="1:25" ht="12.75" customHeight="1">
      <c r="A26" s="75">
        <v>13</v>
      </c>
      <c r="B26" s="48">
        <f>'WEEKLY COMPETITIVE REPORT'!B26</f>
        <v>8</v>
      </c>
      <c r="C26" s="48" t="str">
        <f>'WEEKLY COMPETITIVE REPORT'!C26</f>
        <v>VLOGA ZA EMO</v>
      </c>
      <c r="D26" s="48" t="str">
        <f>'WEEKLY COMPETITIVE REPORT'!D26</f>
        <v>VLOGA ZA EMO</v>
      </c>
      <c r="E26" s="48" t="str">
        <f>'WEEKLY COMPETITIVE REPORT'!E26</f>
        <v>DOM</v>
      </c>
      <c r="F26" s="48" t="str">
        <f>'WEEKLY COMPETITIVE REPORT'!F26</f>
        <v>Constantin Film</v>
      </c>
      <c r="G26" s="50">
        <f>'WEEKLY COMPETITIVE REPORT'!G26</f>
        <v>7</v>
      </c>
      <c r="H26" s="50">
        <f>'WEEKLY COMPETITIVE REPORT'!H26</f>
        <v>10</v>
      </c>
      <c r="I26" s="51">
        <f>'WEEKLY COMPETITIVE REPORT'!I26/Y4</f>
        <v>2119.3029490616623</v>
      </c>
      <c r="J26" s="51">
        <f>'WEEKLY COMPETITIVE REPORT'!J26/Y4</f>
        <v>3505.361930294906</v>
      </c>
      <c r="K26" s="59">
        <f>'WEEKLY COMPETITIVE REPORT'!K26</f>
        <v>393</v>
      </c>
      <c r="L26" s="59">
        <f>'WEEKLY COMPETITIVE REPORT'!L26</f>
        <v>866</v>
      </c>
      <c r="M26" s="52">
        <f>'WEEKLY COMPETITIVE REPORT'!M26</f>
        <v>-39.54110898661568</v>
      </c>
      <c r="N26" s="51">
        <f t="shared" si="3"/>
        <v>211.93029490616624</v>
      </c>
      <c r="O26" s="50">
        <f>'WEEKLY COMPETITIVE REPORT'!O26</f>
        <v>10</v>
      </c>
      <c r="P26" s="51">
        <f>'WEEKLY COMPETITIVE REPORT'!P26/Y4</f>
        <v>2733.243967828418</v>
      </c>
      <c r="Q26" s="51">
        <f>'WEEKLY COMPETITIVE REPORT'!Q26/Y4</f>
        <v>6345.844504021447</v>
      </c>
      <c r="R26" s="59">
        <f>'WEEKLY COMPETITIVE REPORT'!R26</f>
        <v>502</v>
      </c>
      <c r="S26" s="59">
        <f>'WEEKLY COMPETITIVE REPORT'!S26</f>
        <v>1430</v>
      </c>
      <c r="T26" s="52">
        <f>'WEEKLY COMPETITIVE REPORT'!T26</f>
        <v>-56.92860160540769</v>
      </c>
      <c r="U26" s="51">
        <f>'WEEKLY COMPETITIVE REPORT'!U26/Y4</f>
        <v>128788.2037533512</v>
      </c>
      <c r="V26" s="51">
        <f t="shared" si="4"/>
        <v>273.3243967828418</v>
      </c>
      <c r="W26" s="76">
        <f t="shared" si="5"/>
        <v>131521.44772117963</v>
      </c>
      <c r="X26" s="59">
        <f>'WEEKLY COMPETITIVE REPORT'!X26</f>
        <v>23466</v>
      </c>
      <c r="Y26" s="77">
        <f>'WEEKLY COMPETITIVE REPORT'!Y26</f>
        <v>23968</v>
      </c>
    </row>
    <row r="27" spans="1:25" ht="12.75" customHeight="1">
      <c r="A27" s="75">
        <v>14</v>
      </c>
      <c r="B27" s="48">
        <f>'WEEKLY COMPETITIVE REPORT'!B27</f>
        <v>11</v>
      </c>
      <c r="C27" s="48" t="str">
        <f>'WEEKLY COMPETITIVE REPORT'!C27</f>
        <v>KRAFTIDIOTEN</v>
      </c>
      <c r="D27" s="48" t="str">
        <f>'WEEKLY COMPETITIVE REPORT'!D27</f>
        <v>AMATERJI</v>
      </c>
      <c r="E27" s="48" t="str">
        <f>'WEEKLY COMPETITIVE REPORT'!E27</f>
        <v>IND</v>
      </c>
      <c r="F27" s="48" t="str">
        <f>'WEEKLY COMPETITIVE REPORT'!F27</f>
        <v>CF</v>
      </c>
      <c r="G27" s="50">
        <f>'WEEKLY COMPETITIVE REPORT'!G27</f>
        <v>2</v>
      </c>
      <c r="H27" s="50">
        <f>'WEEKLY COMPETITIVE REPORT'!H27</f>
        <v>9</v>
      </c>
      <c r="I27" s="51">
        <f>'WEEKLY COMPETITIVE REPORT'!I27/Y4</f>
        <v>1390.0804289544235</v>
      </c>
      <c r="J27" s="51">
        <f>'WEEKLY COMPETITIVE REPORT'!J27/Y17</f>
        <v>0.3879372738238842</v>
      </c>
      <c r="K27" s="59">
        <f>'WEEKLY COMPETITIVE REPORT'!K27</f>
        <v>193</v>
      </c>
      <c r="L27" s="59">
        <f>'WEEKLY COMPETITIVE REPORT'!L27</f>
        <v>281</v>
      </c>
      <c r="M27" s="52">
        <f>'WEEKLY COMPETITIVE REPORT'!M27</f>
        <v>-35.50995024875621</v>
      </c>
      <c r="N27" s="51">
        <f t="shared" si="3"/>
        <v>154.45338099493594</v>
      </c>
      <c r="O27" s="50">
        <f>'WEEKLY COMPETITIVE REPORT'!O27</f>
        <v>9</v>
      </c>
      <c r="P27" s="51">
        <f>'WEEKLY COMPETITIVE REPORT'!P27/Y4</f>
        <v>2207.774798927614</v>
      </c>
      <c r="Q27" s="51">
        <f>'WEEKLY COMPETITIVE REPORT'!Q27/Y17</f>
        <v>0.6569360675512665</v>
      </c>
      <c r="R27" s="59">
        <f>'WEEKLY COMPETITIVE REPORT'!R27</f>
        <v>326</v>
      </c>
      <c r="S27" s="59">
        <f>'WEEKLY COMPETITIVE REPORT'!S27</f>
        <v>519</v>
      </c>
      <c r="T27" s="52">
        <f>'WEEKLY COMPETITIVE REPORT'!T27</f>
        <v>-39.51524054351818</v>
      </c>
      <c r="U27" s="51">
        <f>'WEEKLY COMPETITIVE REPORT'!U27/Y17</f>
        <v>0.6569360675512665</v>
      </c>
      <c r="V27" s="51">
        <f t="shared" si="4"/>
        <v>245.30831099195711</v>
      </c>
      <c r="W27" s="76">
        <f t="shared" si="5"/>
        <v>2208.4317349951652</v>
      </c>
      <c r="X27" s="59">
        <f>'WEEKLY COMPETITIVE REPORT'!X27</f>
        <v>519</v>
      </c>
      <c r="Y27" s="77">
        <f>'WEEKLY COMPETITIVE REPORT'!Y27</f>
        <v>845</v>
      </c>
    </row>
    <row r="28" spans="1:25" ht="12.75">
      <c r="A28" s="75">
        <v>15</v>
      </c>
      <c r="B28" s="48">
        <f>'WEEKLY COMPETITIVE REPORT'!B28</f>
        <v>12</v>
      </c>
      <c r="C28" s="48" t="str">
        <f>'WEEKLY COMPETITIVE REPORT'!C28</f>
        <v>DRACULA UNTOLD</v>
      </c>
      <c r="D28" s="48" t="str">
        <f>'WEEKLY COMPETITIVE REPORT'!D28</f>
        <v>DRAKULA SKRITA ZGODBA</v>
      </c>
      <c r="E28" s="48" t="str">
        <f>'WEEKLY COMPETITIVE REPORT'!E28</f>
        <v>UNI</v>
      </c>
      <c r="F28" s="48" t="str">
        <f>'WEEKLY COMPETITIVE REPORT'!F28</f>
        <v>Karantanija</v>
      </c>
      <c r="G28" s="50">
        <f>'WEEKLY COMPETITIVE REPORT'!G28</f>
        <v>10</v>
      </c>
      <c r="H28" s="50">
        <f>'WEEKLY COMPETITIVE REPORT'!H28</f>
        <v>9</v>
      </c>
      <c r="I28" s="51">
        <f>'WEEKLY COMPETITIVE REPORT'!I28/Y4</f>
        <v>1495.9785522788204</v>
      </c>
      <c r="J28" s="51">
        <f>'WEEKLY COMPETITIVE REPORT'!J28/Y17</f>
        <v>0.5247285886610374</v>
      </c>
      <c r="K28" s="59">
        <f>'WEEKLY COMPETITIVE REPORT'!K28</f>
        <v>284</v>
      </c>
      <c r="L28" s="59">
        <f>'WEEKLY COMPETITIVE REPORT'!L28</f>
        <v>390</v>
      </c>
      <c r="M28" s="52">
        <f>'WEEKLY COMPETITIVE REPORT'!M28</f>
        <v>-48.689655172413794</v>
      </c>
      <c r="N28" s="51">
        <f t="shared" si="3"/>
        <v>166.21983914209116</v>
      </c>
      <c r="O28" s="50">
        <f>'WEEKLY COMPETITIVE REPORT'!O28</f>
        <v>9</v>
      </c>
      <c r="P28" s="51">
        <f>'WEEKLY COMPETITIVE REPORT'!P28/Y4</f>
        <v>1823.0563002680965</v>
      </c>
      <c r="Q28" s="51">
        <f>'WEEKLY COMPETITIVE REPORT'!Q28/Y17</f>
        <v>0.5804583835946924</v>
      </c>
      <c r="R28" s="59">
        <f>'WEEKLY COMPETITIVE REPORT'!R28</f>
        <v>388</v>
      </c>
      <c r="S28" s="59">
        <f>'WEEKLY COMPETITIVE REPORT'!S28</f>
        <v>436</v>
      </c>
      <c r="T28" s="52">
        <f>'WEEKLY COMPETITIVE REPORT'!T28</f>
        <v>-43.474646716541976</v>
      </c>
      <c r="U28" s="51">
        <f>'WEEKLY COMPETITIVE REPORT'!U28/Y17</f>
        <v>28.85500603136309</v>
      </c>
      <c r="V28" s="51">
        <f t="shared" si="4"/>
        <v>202.5618111408996</v>
      </c>
      <c r="W28" s="76">
        <f t="shared" si="5"/>
        <v>1851.9113062994595</v>
      </c>
      <c r="X28" s="59">
        <f>'WEEKLY COMPETITIVE REPORT'!W29</f>
        <v>69050</v>
      </c>
      <c r="Y28" s="77">
        <f>'WEEKLY COMPETITIVE REPORT'!X29</f>
        <v>12247</v>
      </c>
    </row>
    <row r="29" spans="1:25" ht="12.75">
      <c r="A29" s="75">
        <v>16</v>
      </c>
      <c r="B29" s="48">
        <f>'WEEKLY COMPETITIVE REPORT'!B29</f>
        <v>14</v>
      </c>
      <c r="C29" s="48" t="str">
        <f>'WEEKLY COMPETITIVE REPORT'!C29</f>
        <v>EQUALIZER</v>
      </c>
      <c r="D29" s="48" t="str">
        <f>'WEEKLY COMPETITIVE REPORT'!D29</f>
        <v>PRAVIČNIK</v>
      </c>
      <c r="E29" s="48" t="str">
        <f>'WEEKLY COMPETITIVE REPORT'!E29</f>
        <v>SONY</v>
      </c>
      <c r="F29" s="48" t="str">
        <f>'WEEKLY COMPETITIVE REPORT'!F29</f>
        <v>CF</v>
      </c>
      <c r="G29" s="50">
        <f>'WEEKLY COMPETITIVE REPORT'!G29</f>
        <v>11</v>
      </c>
      <c r="H29" s="50">
        <f>'WEEKLY COMPETITIVE REPORT'!H29</f>
        <v>9</v>
      </c>
      <c r="I29" s="51">
        <f>'WEEKLY COMPETITIVE REPORT'!I29/Y4</f>
        <v>1266.7560321715819</v>
      </c>
      <c r="J29" s="51">
        <f>'WEEKLY COMPETITIVE REPORT'!J29/Y17</f>
        <v>0.28950542822677927</v>
      </c>
      <c r="K29" s="59">
        <f>'WEEKLY COMPETITIVE REPORT'!K29</f>
        <v>152</v>
      </c>
      <c r="L29" s="59">
        <f>'WEEKLY COMPETITIVE REPORT'!L29</f>
        <v>195</v>
      </c>
      <c r="M29" s="52">
        <f>'WEEKLY COMPETITIVE REPORT'!M29</f>
        <v>-21.25</v>
      </c>
      <c r="N29" s="51">
        <f t="shared" si="3"/>
        <v>140.75067024128688</v>
      </c>
      <c r="O29" s="50">
        <f>'WEEKLY COMPETITIVE REPORT'!O29</f>
        <v>9</v>
      </c>
      <c r="P29" s="51">
        <f>'WEEKLY COMPETITIVE REPORT'!P29/Y4</f>
        <v>1628.686327077748</v>
      </c>
      <c r="Q29" s="51">
        <f>'WEEKLY COMPETITIVE REPORT'!Q29/Y17</f>
        <v>0.4347406513872135</v>
      </c>
      <c r="R29" s="59">
        <f>'WEEKLY COMPETITIVE REPORT'!R29</f>
        <v>213</v>
      </c>
      <c r="S29" s="59">
        <f>'WEEKLY COMPETITIVE REPORT'!S29</f>
        <v>321</v>
      </c>
      <c r="T29" s="52">
        <f>'WEEKLY COMPETITIVE REPORT'!T29</f>
        <v>-32.574916759156494</v>
      </c>
      <c r="U29" s="51" t="e">
        <f>'WEEKLY COMPETITIVE REPORT'!#REF!/Y4</f>
        <v>#REF!</v>
      </c>
      <c r="V29" s="51">
        <f t="shared" si="4"/>
        <v>180.96514745308312</v>
      </c>
      <c r="W29" s="76" t="e">
        <f t="shared" si="5"/>
        <v>#REF!</v>
      </c>
      <c r="X29" s="59" t="e">
        <f>'WEEKLY COMPETITIVE REPORT'!#REF!</f>
        <v>#REF!</v>
      </c>
      <c r="Y29" s="77">
        <f>'WEEKLY COMPETITIVE REPORT'!Y29</f>
        <v>12460</v>
      </c>
    </row>
    <row r="30" spans="1:25" ht="12.75">
      <c r="A30" s="47">
        <v>17</v>
      </c>
      <c r="B30" s="48">
        <f>'WEEKLY COMPETITIVE REPORT'!B30</f>
        <v>13</v>
      </c>
      <c r="C30" s="48" t="str">
        <f>'WEEKLY COMPETITIVE REPORT'!C30</f>
        <v>OUIJA</v>
      </c>
      <c r="D30" s="48" t="str">
        <f>'WEEKLY COMPETITIVE REPORT'!D30</f>
        <v>OUIJA</v>
      </c>
      <c r="E30" s="48" t="str">
        <f>'WEEKLY COMPETITIVE REPORT'!E30</f>
        <v>UNI</v>
      </c>
      <c r="F30" s="48" t="str">
        <f>'WEEKLY COMPETITIVE REPORT'!F30</f>
        <v>Karantanija</v>
      </c>
      <c r="G30" s="50">
        <f>'WEEKLY COMPETITIVE REPORT'!G30</f>
        <v>7</v>
      </c>
      <c r="H30" s="50">
        <f>'WEEKLY COMPETITIVE REPORT'!H30</f>
        <v>9</v>
      </c>
      <c r="I30" s="51">
        <f>'WEEKLY COMPETITIVE REPORT'!I30/Y4</f>
        <v>1408.8471849865953</v>
      </c>
      <c r="J30" s="51">
        <f>'WEEKLY COMPETITIVE REPORT'!J30/Y17</f>
        <v>0.3903498190591074</v>
      </c>
      <c r="K30" s="59">
        <f>'WEEKLY COMPETITIVE REPORT'!K30</f>
        <v>195</v>
      </c>
      <c r="L30" s="59">
        <f>'WEEKLY COMPETITIVE REPORT'!L30</f>
        <v>306</v>
      </c>
      <c r="M30" s="52">
        <f>'WEEKLY COMPETITIVE REPORT'!M30</f>
        <v>-35.04326328800988</v>
      </c>
      <c r="N30" s="51">
        <f t="shared" si="3"/>
        <v>156.5385761096217</v>
      </c>
      <c r="O30" s="50">
        <f>'WEEKLY COMPETITIVE REPORT'!O30</f>
        <v>9</v>
      </c>
      <c r="P30" s="51">
        <f>'WEEKLY COMPETITIVE REPORT'!P30/Y4</f>
        <v>1624.6648793565685</v>
      </c>
      <c r="Q30" s="51">
        <f>'WEEKLY COMPETITIVE REPORT'!Q30/Y17</f>
        <v>0.483956574185766</v>
      </c>
      <c r="R30" s="59">
        <f>'WEEKLY COMPETITIVE REPORT'!R30</f>
        <v>245</v>
      </c>
      <c r="S30" s="59">
        <f>'WEEKLY COMPETITIVE REPORT'!S30</f>
        <v>389</v>
      </c>
      <c r="T30" s="52">
        <f>'WEEKLY COMPETITIVE REPORT'!T30</f>
        <v>-39.581256231306085</v>
      </c>
      <c r="U30" s="51">
        <f>'WEEKLY COMPETITIVE REPORT'!U30/Y4</f>
        <v>82863.27077747989</v>
      </c>
      <c r="V30" s="51">
        <f t="shared" si="4"/>
        <v>180.5183199285076</v>
      </c>
      <c r="W30" s="76">
        <f t="shared" si="5"/>
        <v>84487.93565683646</v>
      </c>
      <c r="X30" s="59">
        <f>'WEEKLY COMPETITIVE REPORT'!X30</f>
        <v>12309</v>
      </c>
      <c r="Y30" s="77">
        <f>'WEEKLY COMPETITIVE REPORT'!Y30</f>
        <v>12554</v>
      </c>
    </row>
    <row r="31" spans="1:25" ht="12.75">
      <c r="A31" s="75">
        <v>18</v>
      </c>
      <c r="B31" s="48">
        <f>'WEEKLY COMPETITIVE REPORT'!B31</f>
        <v>20</v>
      </c>
      <c r="C31" s="48" t="str">
        <f>'WEEKLY COMPETITIVE REPORT'!C31</f>
        <v>THE HUNDRED YEAR OLD MAN WHO CLIMBED OUT THE WINDOW AND DISAPEARED</v>
      </c>
      <c r="D31" s="48" t="str">
        <f>'WEEKLY COMPETITIVE REPORT'!D31</f>
        <v>STOLETNIK, KI JE ZLEZEL SKOZI OKNO IN IZGINIL</v>
      </c>
      <c r="E31" s="48" t="str">
        <f>'WEEKLY COMPETITIVE REPORT'!E31</f>
        <v>IND</v>
      </c>
      <c r="F31" s="48" t="str">
        <f>'WEEKLY COMPETITIVE REPORT'!F31</f>
        <v>Cinemania</v>
      </c>
      <c r="G31" s="50">
        <f>'WEEKLY COMPETITIVE REPORT'!G31</f>
        <v>9</v>
      </c>
      <c r="H31" s="50">
        <f>'WEEKLY COMPETITIVE REPORT'!H31</f>
        <v>10</v>
      </c>
      <c r="I31" s="51">
        <f>'WEEKLY COMPETITIVE REPORT'!I31/Y4</f>
        <v>883.3780160857909</v>
      </c>
      <c r="J31" s="51">
        <f>'WEEKLY COMPETITIVE REPORT'!J31/Y17</f>
        <v>0.15416164053075995</v>
      </c>
      <c r="K31" s="59">
        <f>'WEEKLY COMPETITIVE REPORT'!K31</f>
        <v>132</v>
      </c>
      <c r="L31" s="59">
        <f>'WEEKLY COMPETITIVE REPORT'!L31</f>
        <v>115</v>
      </c>
      <c r="M31" s="52">
        <f>'WEEKLY COMPETITIVE REPORT'!M31</f>
        <v>3.129890453834122</v>
      </c>
      <c r="N31" s="51">
        <f t="shared" si="3"/>
        <v>88.3378016085791</v>
      </c>
      <c r="O31" s="50">
        <f>'WEEKLY COMPETITIVE REPORT'!O31</f>
        <v>10</v>
      </c>
      <c r="P31" s="51">
        <f>'WEEKLY COMPETITIVE REPORT'!P31/Y4</f>
        <v>1134.0482573726542</v>
      </c>
      <c r="Q31" s="51">
        <f>'WEEKLY COMPETITIVE REPORT'!Q31/Y17</f>
        <v>0.20675512665862486</v>
      </c>
      <c r="R31" s="59">
        <f>'WEEKLY COMPETITIVE REPORT'!R31</f>
        <v>137</v>
      </c>
      <c r="S31" s="59">
        <f>'WEEKLY COMPETITIVE REPORT'!S31</f>
        <v>156</v>
      </c>
      <c r="T31" s="52">
        <f>'WEEKLY COMPETITIVE REPORT'!T31</f>
        <v>-1.2835472578763216</v>
      </c>
      <c r="U31" s="51">
        <f>'WEEKLY COMPETITIVE REPORT'!U31/Y4</f>
        <v>33383.37801608579</v>
      </c>
      <c r="V31" s="51">
        <f t="shared" si="4"/>
        <v>113.40482573726543</v>
      </c>
      <c r="W31" s="76">
        <f t="shared" si="5"/>
        <v>34517.42627345845</v>
      </c>
      <c r="X31" s="59">
        <f>'WEEKLY COMPETITIVE REPORT'!X31</f>
        <v>4965</v>
      </c>
      <c r="Y31" s="77">
        <f>'WEEKLY COMPETITIVE REPORT'!Y31</f>
        <v>5102</v>
      </c>
    </row>
    <row r="32" spans="1:25" ht="12.75">
      <c r="A32" s="75">
        <v>19</v>
      </c>
      <c r="B32" s="48" t="str">
        <f>'WEEKLY COMPETITIVE REPORT'!B32</f>
        <v>New</v>
      </c>
      <c r="C32" s="48" t="str">
        <f>'WEEKLY COMPETITIVE REPORT'!C32</f>
        <v>LE PERE NOEL</v>
      </c>
      <c r="D32" s="48" t="str">
        <f>'WEEKLY COMPETITIVE REPORT'!D32</f>
        <v>BOŽIČEK IN JAZ</v>
      </c>
      <c r="E32" s="48" t="str">
        <f>'WEEKLY COMPETITIVE REPORT'!E32</f>
        <v>FOX</v>
      </c>
      <c r="F32" s="48" t="str">
        <f>'WEEKLY COMPETITIVE REPORT'!F32</f>
        <v>Blitz</v>
      </c>
      <c r="G32" s="50">
        <f>'WEEKLY COMPETITIVE REPORT'!G32</f>
        <v>1</v>
      </c>
      <c r="H32" s="50">
        <f>'WEEKLY COMPETITIVE REPORT'!H32</f>
        <v>6</v>
      </c>
      <c r="I32" s="51">
        <f>'WEEKLY COMPETITIVE REPORT'!I32/Y4</f>
        <v>926.2734584450402</v>
      </c>
      <c r="J32" s="51">
        <f>'WEEKLY COMPETITIVE REPORT'!J32/Y17</f>
        <v>0</v>
      </c>
      <c r="K32" s="59">
        <f>'WEEKLY COMPETITIVE REPORT'!K32</f>
        <v>124</v>
      </c>
      <c r="L32" s="59">
        <f>'WEEKLY COMPETITIVE REPORT'!L32</f>
        <v>0</v>
      </c>
      <c r="M32" s="52">
        <f>'WEEKLY COMPETITIVE REPORT'!M32</f>
        <v>0</v>
      </c>
      <c r="N32" s="51">
        <f t="shared" si="3"/>
        <v>154.37890974084004</v>
      </c>
      <c r="O32" s="50">
        <f>'WEEKLY COMPETITIVE REPORT'!O32</f>
        <v>6</v>
      </c>
      <c r="P32" s="51">
        <f>'WEEKLY COMPETITIVE REPORT'!P32/Y4</f>
        <v>1087.1313672922251</v>
      </c>
      <c r="Q32" s="51">
        <f>'WEEKLY COMPETITIVE REPORT'!Q32/Y17</f>
        <v>0</v>
      </c>
      <c r="R32" s="59">
        <f>'WEEKLY COMPETITIVE REPORT'!R32</f>
        <v>153</v>
      </c>
      <c r="S32" s="59">
        <f>'WEEKLY COMPETITIVE REPORT'!S32</f>
        <v>0</v>
      </c>
      <c r="T32" s="52">
        <f>'WEEKLY COMPETITIVE REPORT'!T32</f>
        <v>0</v>
      </c>
      <c r="U32" s="51">
        <f>'WEEKLY COMPETITIVE REPORT'!U32/Y4</f>
        <v>0</v>
      </c>
      <c r="V32" s="51">
        <f t="shared" si="4"/>
        <v>181.18856121537087</v>
      </c>
      <c r="W32" s="76">
        <f t="shared" si="5"/>
        <v>1087.1313672922251</v>
      </c>
      <c r="X32" s="59">
        <f>'WEEKLY COMPETITIVE REPORT'!X32</f>
        <v>0</v>
      </c>
      <c r="Y32" s="77">
        <f>'WEEKLY COMPETITIVE REPORT'!Y32</f>
        <v>153</v>
      </c>
    </row>
    <row r="33" spans="1:25" ht="12.75">
      <c r="A33" s="75">
        <v>20</v>
      </c>
      <c r="B33" s="48">
        <f>'WEEKLY COMPETITIVE REPORT'!B33</f>
        <v>17</v>
      </c>
      <c r="C33" s="48" t="str">
        <f>'WEEKLY COMPETITIVE REPORT'!C33</f>
        <v>SEX TAPE</v>
      </c>
      <c r="D33" s="48" t="str">
        <f>'WEEKLY COMPETITIVE REPORT'!D33</f>
        <v>VROČI POSNETKI</v>
      </c>
      <c r="E33" s="48" t="str">
        <f>'WEEKLY COMPETITIVE REPORT'!E33</f>
        <v>SONY</v>
      </c>
      <c r="F33" s="48" t="str">
        <f>'WEEKLY COMPETITIVE REPORT'!F33</f>
        <v>CF</v>
      </c>
      <c r="G33" s="50">
        <f>'WEEKLY COMPETITIVE REPORT'!G33</f>
        <v>18</v>
      </c>
      <c r="H33" s="50">
        <f>'WEEKLY COMPETITIVE REPORT'!H33</f>
        <v>11</v>
      </c>
      <c r="I33" s="51">
        <f>'WEEKLY COMPETITIVE REPORT'!I33/Y4</f>
        <v>683.6461126005362</v>
      </c>
      <c r="J33" s="51">
        <f>'WEEKLY COMPETITIVE REPORT'!J33/Y17</f>
        <v>0.24294330518697227</v>
      </c>
      <c r="K33" s="59">
        <f>'WEEKLY COMPETITIVE REPORT'!K33</f>
        <v>96</v>
      </c>
      <c r="L33" s="59">
        <f>'WEEKLY COMPETITIVE REPORT'!L33</f>
        <v>182</v>
      </c>
      <c r="M33" s="52">
        <f>'WEEKLY COMPETITIVE REPORT'!M33</f>
        <v>-49.354518371400204</v>
      </c>
      <c r="N33" s="51">
        <f t="shared" si="3"/>
        <v>62.14964660004875</v>
      </c>
      <c r="O33" s="50">
        <f>'WEEKLY COMPETITIVE REPORT'!O33</f>
        <v>11</v>
      </c>
      <c r="P33" s="51">
        <f>'WEEKLY COMPETITIVE REPORT'!P33/Y4</f>
        <v>928.9544235924933</v>
      </c>
      <c r="Q33" s="51">
        <f>'WEEKLY COMPETITIVE REPORT'!Q33/Y17</f>
        <v>0.274065138721351</v>
      </c>
      <c r="R33" s="59">
        <f>'WEEKLY COMPETITIVE REPORT'!R33</f>
        <v>134</v>
      </c>
      <c r="S33" s="59">
        <f>'WEEKLY COMPETITIVE REPORT'!S33</f>
        <v>212</v>
      </c>
      <c r="T33" s="52">
        <f>'WEEKLY COMPETITIVE REPORT'!T33</f>
        <v>-38.99647887323944</v>
      </c>
      <c r="U33" s="51">
        <f>'WEEKLY COMPETITIVE REPORT'!U33/Y4</f>
        <v>204931.63538873996</v>
      </c>
      <c r="V33" s="51">
        <f t="shared" si="4"/>
        <v>84.45040214477211</v>
      </c>
      <c r="W33" s="76">
        <f t="shared" si="5"/>
        <v>205860.58981233244</v>
      </c>
      <c r="X33" s="59">
        <f>'WEEKLY COMPETITIVE REPORT'!X33</f>
        <v>29555</v>
      </c>
      <c r="Y33" s="77">
        <f>'WEEKLY COMPETITIVE REPORT'!Y33</f>
        <v>29689</v>
      </c>
    </row>
    <row r="34" spans="1:25" s="69" customFormat="1" ht="12">
      <c r="A34" s="63"/>
      <c r="B34" s="65"/>
      <c r="C34" s="78" t="str">
        <f>'WEEKLY COMPETITIVE REPORT'!C34</f>
        <v>T O T A L</v>
      </c>
      <c r="D34" s="78"/>
      <c r="E34" s="78">
        <f>'WEEKLY COMPETITIVE REPORT'!E34</f>
        <v>0</v>
      </c>
      <c r="F34" s="78">
        <f>'WEEKLY COMPETITIVE REPORT'!F34</f>
        <v>0</v>
      </c>
      <c r="G34" s="79">
        <f>'WEEKLY COMPETITIVE REPORT'!G34</f>
        <v>0</v>
      </c>
      <c r="H34" s="64">
        <f>'WEEKLY COMPETITIVE REPORT'!H34</f>
        <v>219</v>
      </c>
      <c r="I34" s="67">
        <f>SUM(I14:I33)</f>
        <v>140642.09115281503</v>
      </c>
      <c r="J34" s="66">
        <f>SUM(J14:J33)</f>
        <v>186468.47756171235</v>
      </c>
      <c r="K34" s="66">
        <f>SUM(K14:K33)</f>
        <v>18903</v>
      </c>
      <c r="L34" s="66">
        <f>SUM(L14:L33)</f>
        <v>25937</v>
      </c>
      <c r="M34" s="52">
        <f>'WEEKLY COMPETITIVE REPORT'!M34</f>
        <v>180.1799877159719</v>
      </c>
      <c r="N34" s="67">
        <f>I34/H34</f>
        <v>642.2013294649088</v>
      </c>
      <c r="O34" s="64">
        <f>'WEEKLY COMPETITIVE REPORT'!O34</f>
        <v>219</v>
      </c>
      <c r="P34" s="66">
        <f>SUM(P14:P33)</f>
        <v>180379.35656836466</v>
      </c>
      <c r="Q34" s="66">
        <f>SUM(Q14:Q33)</f>
        <v>235213.09267601717</v>
      </c>
      <c r="R34" s="66">
        <f>SUM(R14:R33)</f>
        <v>25710</v>
      </c>
      <c r="S34" s="66">
        <f>SUM(S14:S33)</f>
        <v>35423</v>
      </c>
      <c r="T34" s="80">
        <f>P34/Q34-100%</f>
        <v>-0.23312365601680418</v>
      </c>
      <c r="U34" s="66" t="e">
        <f>SUM(U14:U33)</f>
        <v>#REF!</v>
      </c>
      <c r="V34" s="67">
        <f>P34/O34</f>
        <v>823.6500299925327</v>
      </c>
      <c r="W34" s="66" t="e">
        <f>SUM(W14:W33)</f>
        <v>#REF!</v>
      </c>
      <c r="X34" s="66" t="e">
        <f>SUM(X14:X33)</f>
        <v>#REF!</v>
      </c>
      <c r="Y34" s="68">
        <f>SUM(Y14:Y33)</f>
        <v>285405</v>
      </c>
    </row>
    <row r="35" spans="9:12" ht="12.75">
      <c r="I35" s="70"/>
      <c r="J35" s="70"/>
      <c r="K35" s="70"/>
      <c r="L35" s="70"/>
    </row>
  </sheetData>
  <sheetProtection selectLockedCells="1" selectUnlockedCells="1"/>
  <printOptions/>
  <pageMargins left="0.5902777777777778" right="0.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krneki</dc:creator>
  <cp:keywords/>
  <dc:description/>
  <cp:lastModifiedBy>CENEX 1</cp:lastModifiedBy>
  <dcterms:created xsi:type="dcterms:W3CDTF">2014-10-09T11:18:01Z</dcterms:created>
  <dcterms:modified xsi:type="dcterms:W3CDTF">2014-12-11T12:41:36Z</dcterms:modified>
  <cp:category/>
  <cp:version/>
  <cp:contentType/>
  <cp:contentStatus/>
</cp:coreProperties>
</file>