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650" windowWidth="26265" windowHeight="978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<sst xmlns="http://schemas.openxmlformats.org/spreadsheetml/2006/main" count="264" uniqueCount="97">
  <si>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</si>
  <si>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</si>
  <si>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</si>
  <si>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</si>
  <si>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</si>
  <si>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</si>
  <si>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</si>
  <si>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</si>
  <si>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</si>
  <si>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</si>
  <si>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</si>
  <si>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</si>
  <si>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</si>
  <si>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</si>
  <si>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</si>
  <si>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</si>
  <si>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</si>
  <si>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</si>
  <si>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</si>
  <si>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</si>
  <si>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</si>
  <si>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</si>
  <si>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</si>
  <si>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</si>
  <si>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</si>
  <si>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</si>
  <si>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</si>
  <si>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</si>
  <si>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</si>
  <si>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</si>
  <si>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</si>
  <si>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</si>
  <si>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</si>
  <si>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</si>
  <si>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</si>
  <si>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</si>
  <si>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</si>
  <si>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</si>
  <si>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</si>
  <si>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</si>
  <si>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</si>
  <si>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</si>
  <si>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</si>
  <si>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</si>
  <si>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</si>
  <si>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</si>
  <si>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</si>
  <si>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</si>
  <si>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</si>
  <si>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</si>
  <si>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</si>
  <si>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</si>
  <si>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PAR</t>
  </si>
  <si>
    <t>GREMO MI PO SVOJE 2</t>
  </si>
  <si>
    <t>NIKO 2</t>
  </si>
  <si>
    <t>JELENČEK NIKO 2</t>
  </si>
  <si>
    <t>FROZEN 3D</t>
  </si>
  <si>
    <t>LEDENO KRALJESTVO 3D</t>
  </si>
  <si>
    <t>HOBBIT: DESOLATION OF SMAUG</t>
  </si>
  <si>
    <t>HOBIT: SMAUGOVA PUŠČA</t>
  </si>
  <si>
    <t>New</t>
  </si>
  <si>
    <t>WOLF OF WALL STREET</t>
  </si>
  <si>
    <t>VOLK Z WALL STREETA</t>
  </si>
  <si>
    <t>WALKING WITH DINOSAURS 3D</t>
  </si>
  <si>
    <t>SPREHOD Z DINOZAVRI 3D</t>
  </si>
  <si>
    <t>FOX</t>
  </si>
  <si>
    <t>CLOUDY WITH A CHANCE OF MEATBALLS 2</t>
  </si>
  <si>
    <t>OBLAČNO Z MESNIMI KROGLICAMI 2</t>
  </si>
  <si>
    <t>SONY</t>
  </si>
  <si>
    <t>CF</t>
  </si>
  <si>
    <t>PARANORMAL ACTIVITY: THE MARKED ONES</t>
  </si>
  <si>
    <t>PARANORMALNO: OZNAČENI</t>
  </si>
  <si>
    <t>SECRET LIFE OF WALTER MITTY</t>
  </si>
  <si>
    <t>SKRIVNOSTNO ŽIVLJENJE WALTERJA MITTYJA</t>
  </si>
  <si>
    <t>SAVING MR BANKS</t>
  </si>
  <si>
    <t>REŠEVANJE GOSPODA BANKSA</t>
  </si>
  <si>
    <t>47 RONIN</t>
  </si>
  <si>
    <t>UNI</t>
  </si>
  <si>
    <t>FREE BIRDS</t>
  </si>
  <si>
    <t>PURANA NA BEGU</t>
  </si>
  <si>
    <t>I FRANKENSTEIN</t>
  </si>
  <si>
    <t>JAZ FRANKENSTEIN</t>
  </si>
  <si>
    <t>AMERICAN HUSTLE</t>
  </si>
  <si>
    <t>AMERIŠKE PREVARE</t>
  </si>
  <si>
    <t>THE LEGEND OF HERCULES</t>
  </si>
  <si>
    <t>LEGENDA O HERKULU</t>
  </si>
  <si>
    <t>30 - Jan</t>
  </si>
  <si>
    <t>05 - Feb</t>
  </si>
  <si>
    <t>31 - Jan</t>
  </si>
  <si>
    <t>02 - Feb</t>
  </si>
  <si>
    <t>MLADA IN LEPA</t>
  </si>
  <si>
    <t>ZORAN, MOJ NEČAK IDIOT</t>
  </si>
  <si>
    <t>JEUNE &amp; JOLIE</t>
  </si>
  <si>
    <t>HER</t>
  </si>
  <si>
    <t>ONA</t>
  </si>
  <si>
    <t>JACK RYAN</t>
  </si>
  <si>
    <t>AGENT RYAN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</si>
</sst>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AA12" sqref="AA12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88</v>
      </c>
      <c r="L4" s="20"/>
      <c r="M4" s="79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86</v>
      </c>
      <c r="L5" s="7"/>
      <c r="M5" s="80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41676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61</v>
      </c>
      <c r="D14" s="4" t="s">
        <v>62</v>
      </c>
      <c r="E14" s="15" t="s">
        <v>46</v>
      </c>
      <c r="F14" s="15" t="s">
        <v>42</v>
      </c>
      <c r="G14" s="37">
        <v>6</v>
      </c>
      <c r="H14" s="37">
        <v>10</v>
      </c>
      <c r="I14" s="14">
        <v>13960</v>
      </c>
      <c r="J14" s="14">
        <v>24769</v>
      </c>
      <c r="K14" s="97">
        <v>2232</v>
      </c>
      <c r="L14" s="97">
        <v>3916</v>
      </c>
      <c r="M14" s="64">
        <f>(I14/J14*100)-100</f>
        <v>-43.63922645242037</v>
      </c>
      <c r="N14" s="14">
        <f aca="true" t="shared" si="0" ref="N14:N32">I14/H14</f>
        <v>1396</v>
      </c>
      <c r="O14" s="73">
        <v>10</v>
      </c>
      <c r="P14" s="22">
        <v>18643</v>
      </c>
      <c r="Q14" s="22">
        <v>34061</v>
      </c>
      <c r="R14" s="22">
        <v>3152</v>
      </c>
      <c r="S14" s="22">
        <v>5736</v>
      </c>
      <c r="T14" s="64">
        <f>(P14/Q14*100)-100</f>
        <v>-45.26584656939021</v>
      </c>
      <c r="U14" s="74">
        <v>383060</v>
      </c>
      <c r="V14" s="14">
        <f aca="true" t="shared" si="1" ref="V14:V27">P14/O14</f>
        <v>1864.3</v>
      </c>
      <c r="W14" s="74">
        <f aca="true" t="shared" si="2" ref="W14:W32">SUM(U14,P14)</f>
        <v>401703</v>
      </c>
      <c r="X14" s="74">
        <v>65606</v>
      </c>
      <c r="Y14" s="75">
        <f aca="true" t="shared" si="3" ref="Y14:Y32">SUM(X14,R14)</f>
        <v>68758</v>
      </c>
    </row>
    <row r="15" spans="1:25" ht="12.75">
      <c r="A15" s="72">
        <v>2</v>
      </c>
      <c r="B15" s="72">
        <v>3</v>
      </c>
      <c r="C15" s="4" t="s">
        <v>78</v>
      </c>
      <c r="D15" s="4" t="s">
        <v>79</v>
      </c>
      <c r="E15" s="15" t="s">
        <v>46</v>
      </c>
      <c r="F15" s="15" t="s">
        <v>36</v>
      </c>
      <c r="G15" s="37">
        <v>2</v>
      </c>
      <c r="H15" s="37">
        <v>16</v>
      </c>
      <c r="I15" s="14">
        <v>15469</v>
      </c>
      <c r="J15" s="14">
        <v>17690</v>
      </c>
      <c r="K15" s="14">
        <v>2844</v>
      </c>
      <c r="L15" s="14">
        <v>3534</v>
      </c>
      <c r="M15" s="64">
        <f>(I15/J15*100)-100</f>
        <v>-12.555115884680617</v>
      </c>
      <c r="N15" s="14">
        <f t="shared" si="0"/>
        <v>966.8125</v>
      </c>
      <c r="O15" s="38">
        <v>16</v>
      </c>
      <c r="P15" s="14">
        <v>18286</v>
      </c>
      <c r="Q15" s="14">
        <v>21835</v>
      </c>
      <c r="R15" s="14">
        <v>3493</v>
      </c>
      <c r="S15" s="14">
        <v>4457</v>
      </c>
      <c r="T15" s="64">
        <f>(P15/Q15*100)-100</f>
        <v>-16.253721089993135</v>
      </c>
      <c r="U15" s="74">
        <v>21835</v>
      </c>
      <c r="V15" s="14">
        <f t="shared" si="1"/>
        <v>1142.875</v>
      </c>
      <c r="W15" s="74">
        <f t="shared" si="2"/>
        <v>40121</v>
      </c>
      <c r="X15" s="74">
        <v>4457</v>
      </c>
      <c r="Y15" s="75">
        <f t="shared" si="3"/>
        <v>7950</v>
      </c>
    </row>
    <row r="16" spans="1:25" ht="12.75">
      <c r="A16" s="72">
        <v>3</v>
      </c>
      <c r="B16" s="72">
        <v>2</v>
      </c>
      <c r="C16" s="4" t="s">
        <v>82</v>
      </c>
      <c r="D16" s="4" t="s">
        <v>83</v>
      </c>
      <c r="E16" s="15" t="s">
        <v>68</v>
      </c>
      <c r="F16" s="15" t="s">
        <v>69</v>
      </c>
      <c r="G16" s="37">
        <v>2</v>
      </c>
      <c r="H16" s="37">
        <v>13</v>
      </c>
      <c r="I16" s="91">
        <v>9726</v>
      </c>
      <c r="J16" s="91">
        <v>17753</v>
      </c>
      <c r="K16" s="99">
        <v>1617</v>
      </c>
      <c r="L16" s="99">
        <v>3042</v>
      </c>
      <c r="M16" s="64">
        <f>(I16/J16*100)-100</f>
        <v>-45.214893257477605</v>
      </c>
      <c r="N16" s="14">
        <f t="shared" si="0"/>
        <v>748.1538461538462</v>
      </c>
      <c r="O16" s="73">
        <v>13</v>
      </c>
      <c r="P16" s="22">
        <v>14010</v>
      </c>
      <c r="Q16" s="22">
        <v>22036</v>
      </c>
      <c r="R16" s="22">
        <v>2554</v>
      </c>
      <c r="S16" s="22">
        <v>4047</v>
      </c>
      <c r="T16" s="64">
        <f>(P16/Q16*100)-100</f>
        <v>-36.42221818841895</v>
      </c>
      <c r="U16" s="74">
        <v>28360</v>
      </c>
      <c r="V16" s="14">
        <f t="shared" si="1"/>
        <v>1077.6923076923076</v>
      </c>
      <c r="W16" s="74">
        <f t="shared" si="2"/>
        <v>42370</v>
      </c>
      <c r="X16" s="74">
        <v>5402</v>
      </c>
      <c r="Y16" s="75">
        <f t="shared" si="3"/>
        <v>7956</v>
      </c>
    </row>
    <row r="17" spans="1:25" ht="12.75">
      <c r="A17" s="72">
        <v>4</v>
      </c>
      <c r="B17" s="72" t="s">
        <v>60</v>
      </c>
      <c r="C17" s="4" t="s">
        <v>95</v>
      </c>
      <c r="D17" s="4" t="s">
        <v>96</v>
      </c>
      <c r="E17" s="15" t="s">
        <v>52</v>
      </c>
      <c r="F17" s="15" t="s">
        <v>36</v>
      </c>
      <c r="G17" s="37">
        <v>1</v>
      </c>
      <c r="H17" s="37">
        <v>9</v>
      </c>
      <c r="I17" s="24">
        <v>7965</v>
      </c>
      <c r="J17" s="24"/>
      <c r="K17" s="91">
        <v>1391</v>
      </c>
      <c r="L17" s="91"/>
      <c r="M17" s="64"/>
      <c r="N17" s="14">
        <f t="shared" si="0"/>
        <v>885</v>
      </c>
      <c r="O17" s="37">
        <v>9</v>
      </c>
      <c r="P17" s="22">
        <v>11117</v>
      </c>
      <c r="Q17" s="22"/>
      <c r="R17" s="22">
        <v>2103</v>
      </c>
      <c r="S17" s="22"/>
      <c r="T17" s="64"/>
      <c r="U17" s="74"/>
      <c r="V17" s="24">
        <f t="shared" si="1"/>
        <v>1235.2222222222222</v>
      </c>
      <c r="W17" s="74">
        <f t="shared" si="2"/>
        <v>11117</v>
      </c>
      <c r="X17" s="74"/>
      <c r="Y17" s="75">
        <f t="shared" si="3"/>
        <v>2103</v>
      </c>
    </row>
    <row r="18" spans="1:25" ht="13.5" customHeight="1">
      <c r="A18" s="72">
        <v>5</v>
      </c>
      <c r="B18" s="72">
        <v>4</v>
      </c>
      <c r="C18" s="4" t="s">
        <v>84</v>
      </c>
      <c r="D18" s="4" t="s">
        <v>85</v>
      </c>
      <c r="E18" s="15" t="s">
        <v>46</v>
      </c>
      <c r="F18" s="15" t="s">
        <v>42</v>
      </c>
      <c r="G18" s="37">
        <v>2</v>
      </c>
      <c r="H18" s="37">
        <v>14</v>
      </c>
      <c r="I18" s="14">
        <v>7491</v>
      </c>
      <c r="J18" s="14">
        <v>10757</v>
      </c>
      <c r="K18" s="24">
        <v>1178</v>
      </c>
      <c r="L18" s="24">
        <v>1737</v>
      </c>
      <c r="M18" s="64">
        <f>(I18/J18*100)-100</f>
        <v>-30.36162498837966</v>
      </c>
      <c r="N18" s="14">
        <f t="shared" si="0"/>
        <v>535.0714285714286</v>
      </c>
      <c r="O18" s="73">
        <v>14</v>
      </c>
      <c r="P18" s="14">
        <v>9911</v>
      </c>
      <c r="Q18" s="14">
        <v>14303</v>
      </c>
      <c r="R18" s="14">
        <v>1632</v>
      </c>
      <c r="S18" s="14">
        <v>2429</v>
      </c>
      <c r="T18" s="64">
        <f>(P18/Q18*100)-100</f>
        <v>-30.706844717891343</v>
      </c>
      <c r="U18" s="74">
        <v>14337</v>
      </c>
      <c r="V18" s="24">
        <f t="shared" si="1"/>
        <v>707.9285714285714</v>
      </c>
      <c r="W18" s="74">
        <f t="shared" si="2"/>
        <v>24248</v>
      </c>
      <c r="X18" s="74">
        <v>2429</v>
      </c>
      <c r="Y18" s="75">
        <f t="shared" si="3"/>
        <v>4061</v>
      </c>
    </row>
    <row r="19" spans="1:25" ht="12.75">
      <c r="A19" s="72">
        <v>6</v>
      </c>
      <c r="B19" s="72">
        <v>6</v>
      </c>
      <c r="C19" s="89" t="s">
        <v>56</v>
      </c>
      <c r="D19" s="89" t="s">
        <v>57</v>
      </c>
      <c r="E19" s="15" t="s">
        <v>50</v>
      </c>
      <c r="F19" s="15" t="s">
        <v>51</v>
      </c>
      <c r="G19" s="37">
        <v>9</v>
      </c>
      <c r="H19" s="37">
        <v>22</v>
      </c>
      <c r="I19" s="24">
        <v>5910</v>
      </c>
      <c r="J19" s="24">
        <v>6948</v>
      </c>
      <c r="K19" s="14">
        <v>1164</v>
      </c>
      <c r="L19" s="14">
        <v>1320</v>
      </c>
      <c r="M19" s="64">
        <f>(I19/J19*100)-100</f>
        <v>-14.939550949913652</v>
      </c>
      <c r="N19" s="14">
        <f t="shared" si="0"/>
        <v>268.6363636363636</v>
      </c>
      <c r="O19" s="73">
        <v>22</v>
      </c>
      <c r="P19" s="14">
        <v>7479</v>
      </c>
      <c r="Q19" s="14">
        <v>8585</v>
      </c>
      <c r="R19" s="14">
        <v>1509</v>
      </c>
      <c r="S19" s="14">
        <v>1713</v>
      </c>
      <c r="T19" s="64">
        <f>(P19/Q19*100)-100</f>
        <v>-12.882935352358757</v>
      </c>
      <c r="U19" s="74">
        <v>276845</v>
      </c>
      <c r="V19" s="14">
        <f t="shared" si="1"/>
        <v>339.95454545454544</v>
      </c>
      <c r="W19" s="74">
        <f t="shared" si="2"/>
        <v>284324</v>
      </c>
      <c r="X19" s="74">
        <v>55420</v>
      </c>
      <c r="Y19" s="75">
        <f t="shared" si="3"/>
        <v>56929</v>
      </c>
    </row>
    <row r="20" spans="1:25" ht="12.75">
      <c r="A20" s="72">
        <v>7</v>
      </c>
      <c r="B20" s="72">
        <v>5</v>
      </c>
      <c r="C20" s="4" t="s">
        <v>76</v>
      </c>
      <c r="D20" s="4" t="s">
        <v>76</v>
      </c>
      <c r="E20" s="15" t="s">
        <v>77</v>
      </c>
      <c r="F20" s="15" t="s">
        <v>36</v>
      </c>
      <c r="G20" s="37">
        <v>3</v>
      </c>
      <c r="H20" s="37">
        <v>8</v>
      </c>
      <c r="I20" s="24">
        <v>4254</v>
      </c>
      <c r="J20" s="24">
        <v>7214</v>
      </c>
      <c r="K20" s="14">
        <v>759</v>
      </c>
      <c r="L20" s="14">
        <v>1269</v>
      </c>
      <c r="M20" s="64">
        <f>(I20/J20*100)-100</f>
        <v>-41.03132797338509</v>
      </c>
      <c r="N20" s="14">
        <f t="shared" si="0"/>
        <v>531.75</v>
      </c>
      <c r="O20" s="73">
        <v>8</v>
      </c>
      <c r="P20" s="14">
        <v>5603</v>
      </c>
      <c r="Q20" s="14">
        <v>10112</v>
      </c>
      <c r="R20" s="14">
        <v>1047</v>
      </c>
      <c r="S20" s="14">
        <v>1903</v>
      </c>
      <c r="T20" s="64">
        <f>(P20/Q20*100)-100</f>
        <v>-44.59058544303798</v>
      </c>
      <c r="U20" s="24">
        <v>36923</v>
      </c>
      <c r="V20" s="14">
        <f t="shared" si="1"/>
        <v>700.375</v>
      </c>
      <c r="W20" s="74">
        <f t="shared" si="2"/>
        <v>42526</v>
      </c>
      <c r="X20" s="74">
        <v>7113</v>
      </c>
      <c r="Y20" s="75">
        <f t="shared" si="3"/>
        <v>8160</v>
      </c>
    </row>
    <row r="21" spans="1:25" ht="12.75">
      <c r="A21" s="72">
        <v>8</v>
      </c>
      <c r="B21" s="72" t="s">
        <v>60</v>
      </c>
      <c r="C21" s="4" t="s">
        <v>93</v>
      </c>
      <c r="D21" s="4" t="s">
        <v>94</v>
      </c>
      <c r="E21" s="15" t="s">
        <v>68</v>
      </c>
      <c r="F21" s="15" t="s">
        <v>69</v>
      </c>
      <c r="G21" s="37">
        <v>1</v>
      </c>
      <c r="H21" s="37">
        <v>11</v>
      </c>
      <c r="I21" s="22">
        <v>4032</v>
      </c>
      <c r="J21" s="22"/>
      <c r="K21" s="97">
        <v>777</v>
      </c>
      <c r="L21" s="97"/>
      <c r="M21" s="64"/>
      <c r="N21" s="14">
        <f t="shared" si="0"/>
        <v>366.54545454545456</v>
      </c>
      <c r="O21" s="73">
        <v>11</v>
      </c>
      <c r="P21" s="14">
        <v>5371</v>
      </c>
      <c r="Q21" s="14"/>
      <c r="R21" s="14">
        <v>1050</v>
      </c>
      <c r="S21" s="14"/>
      <c r="T21" s="64"/>
      <c r="U21" s="74">
        <v>1020</v>
      </c>
      <c r="V21" s="14">
        <f t="shared" si="1"/>
        <v>488.27272727272725</v>
      </c>
      <c r="W21" s="74">
        <f t="shared" si="2"/>
        <v>6391</v>
      </c>
      <c r="X21" s="74">
        <v>170</v>
      </c>
      <c r="Y21" s="75">
        <f t="shared" si="3"/>
        <v>1220</v>
      </c>
    </row>
    <row r="22" spans="1:25" ht="12.75">
      <c r="A22" s="72">
        <v>9</v>
      </c>
      <c r="B22" s="72" t="s">
        <v>60</v>
      </c>
      <c r="C22" s="4" t="s">
        <v>91</v>
      </c>
      <c r="D22" s="4" t="s">
        <v>91</v>
      </c>
      <c r="E22" s="15" t="s">
        <v>46</v>
      </c>
      <c r="F22" s="15" t="s">
        <v>48</v>
      </c>
      <c r="G22" s="37">
        <v>1</v>
      </c>
      <c r="H22" s="37">
        <v>11</v>
      </c>
      <c r="I22" s="24">
        <v>3039</v>
      </c>
      <c r="J22" s="24"/>
      <c r="K22" s="91">
        <v>541</v>
      </c>
      <c r="L22" s="91"/>
      <c r="M22" s="64"/>
      <c r="N22" s="14">
        <f t="shared" si="0"/>
        <v>276.27272727272725</v>
      </c>
      <c r="O22" s="73">
        <v>11</v>
      </c>
      <c r="P22" s="14">
        <v>4700</v>
      </c>
      <c r="Q22" s="14"/>
      <c r="R22" s="14">
        <v>1030</v>
      </c>
      <c r="S22" s="14"/>
      <c r="T22" s="64"/>
      <c r="U22" s="96">
        <v>7282</v>
      </c>
      <c r="V22" s="14">
        <f t="shared" si="1"/>
        <v>427.27272727272725</v>
      </c>
      <c r="W22" s="74">
        <f t="shared" si="2"/>
        <v>11982</v>
      </c>
      <c r="X22" s="74">
        <v>1982</v>
      </c>
      <c r="Y22" s="75">
        <f t="shared" si="3"/>
        <v>3012</v>
      </c>
    </row>
    <row r="23" spans="1:25" ht="12.75">
      <c r="A23" s="72">
        <v>10</v>
      </c>
      <c r="B23" s="72">
        <v>11</v>
      </c>
      <c r="C23" s="4" t="s">
        <v>72</v>
      </c>
      <c r="D23" s="4" t="s">
        <v>73</v>
      </c>
      <c r="E23" s="15" t="s">
        <v>65</v>
      </c>
      <c r="F23" s="15" t="s">
        <v>42</v>
      </c>
      <c r="G23" s="37">
        <v>4</v>
      </c>
      <c r="H23" s="37">
        <v>10</v>
      </c>
      <c r="I23" s="24">
        <v>1752</v>
      </c>
      <c r="J23" s="24">
        <v>2766</v>
      </c>
      <c r="K23" s="24">
        <v>343</v>
      </c>
      <c r="L23" s="24">
        <v>484</v>
      </c>
      <c r="M23" s="64">
        <f>(I23/J23*100)-100</f>
        <v>-36.65943600867679</v>
      </c>
      <c r="N23" s="14">
        <f t="shared" si="0"/>
        <v>175.2</v>
      </c>
      <c r="O23" s="38">
        <v>10</v>
      </c>
      <c r="P23" s="14">
        <v>2389</v>
      </c>
      <c r="Q23" s="14">
        <v>3669</v>
      </c>
      <c r="R23" s="14">
        <v>471</v>
      </c>
      <c r="S23" s="14">
        <v>663</v>
      </c>
      <c r="T23" s="64">
        <f>(P23/Q23*100)-100</f>
        <v>-34.88689016080676</v>
      </c>
      <c r="U23" s="74">
        <v>27218</v>
      </c>
      <c r="V23" s="14">
        <f t="shared" si="1"/>
        <v>238.9</v>
      </c>
      <c r="W23" s="74">
        <f t="shared" si="2"/>
        <v>29607</v>
      </c>
      <c r="X23" s="76">
        <v>5095</v>
      </c>
      <c r="Y23" s="75">
        <f t="shared" si="3"/>
        <v>5566</v>
      </c>
    </row>
    <row r="24" spans="1:25" ht="12.75">
      <c r="A24" s="72">
        <v>11</v>
      </c>
      <c r="B24" s="72">
        <v>8</v>
      </c>
      <c r="C24" s="4" t="s">
        <v>53</v>
      </c>
      <c r="D24" s="4" t="s">
        <v>53</v>
      </c>
      <c r="E24" s="15" t="s">
        <v>46</v>
      </c>
      <c r="F24" s="15" t="s">
        <v>47</v>
      </c>
      <c r="G24" s="37">
        <v>13</v>
      </c>
      <c r="H24" s="37">
        <v>24</v>
      </c>
      <c r="I24" s="24">
        <v>1422</v>
      </c>
      <c r="J24" s="24">
        <v>3008</v>
      </c>
      <c r="K24" s="91">
        <v>269</v>
      </c>
      <c r="L24" s="91">
        <v>687</v>
      </c>
      <c r="M24" s="64">
        <f>(I24/J24*100)-100</f>
        <v>-52.726063829787236</v>
      </c>
      <c r="N24" s="14">
        <f t="shared" si="0"/>
        <v>59.25</v>
      </c>
      <c r="O24" s="37">
        <v>24</v>
      </c>
      <c r="P24" s="22">
        <v>2304</v>
      </c>
      <c r="Q24" s="22">
        <v>4263</v>
      </c>
      <c r="R24" s="22">
        <v>504</v>
      </c>
      <c r="S24" s="22">
        <v>1078</v>
      </c>
      <c r="T24" s="64">
        <f>(P24/Q24*100)-100</f>
        <v>-45.953553835327234</v>
      </c>
      <c r="U24" s="74">
        <v>559974</v>
      </c>
      <c r="V24" s="14">
        <f t="shared" si="1"/>
        <v>96</v>
      </c>
      <c r="W24" s="74">
        <f t="shared" si="2"/>
        <v>562278</v>
      </c>
      <c r="X24" s="76">
        <v>122020</v>
      </c>
      <c r="Y24" s="75">
        <f t="shared" si="3"/>
        <v>122524</v>
      </c>
    </row>
    <row r="25" spans="1:25" ht="12.75" customHeight="1">
      <c r="A25" s="72">
        <v>12</v>
      </c>
      <c r="B25" s="72">
        <v>10</v>
      </c>
      <c r="C25" s="89" t="s">
        <v>63</v>
      </c>
      <c r="D25" s="89" t="s">
        <v>64</v>
      </c>
      <c r="E25" s="15" t="s">
        <v>65</v>
      </c>
      <c r="F25" s="15" t="s">
        <v>42</v>
      </c>
      <c r="G25" s="37">
        <v>6</v>
      </c>
      <c r="H25" s="37">
        <v>22</v>
      </c>
      <c r="I25" s="24">
        <v>1932</v>
      </c>
      <c r="J25" s="24">
        <v>3078</v>
      </c>
      <c r="K25" s="24">
        <v>323</v>
      </c>
      <c r="L25" s="24">
        <v>387</v>
      </c>
      <c r="M25" s="64">
        <f>(I25/J25*100)-100</f>
        <v>-37.231968810916186</v>
      </c>
      <c r="N25" s="14">
        <f t="shared" si="0"/>
        <v>87.81818181818181</v>
      </c>
      <c r="O25" s="37">
        <v>22</v>
      </c>
      <c r="P25" s="14">
        <v>2295</v>
      </c>
      <c r="Q25" s="14">
        <v>3685</v>
      </c>
      <c r="R25" s="24">
        <v>405</v>
      </c>
      <c r="S25" s="24">
        <v>707</v>
      </c>
      <c r="T25" s="64">
        <f>(P25/Q25*100)-100</f>
        <v>-37.72048846675712</v>
      </c>
      <c r="U25" s="100">
        <v>92917</v>
      </c>
      <c r="V25" s="14">
        <f t="shared" si="1"/>
        <v>104.31818181818181</v>
      </c>
      <c r="W25" s="74">
        <f t="shared" si="2"/>
        <v>95212</v>
      </c>
      <c r="X25" s="74">
        <v>16313</v>
      </c>
      <c r="Y25" s="75">
        <f t="shared" si="3"/>
        <v>16718</v>
      </c>
    </row>
    <row r="26" spans="1:25" ht="12.75" customHeight="1">
      <c r="A26" s="72">
        <v>13</v>
      </c>
      <c r="B26" s="72">
        <v>7</v>
      </c>
      <c r="C26" s="4" t="s">
        <v>80</v>
      </c>
      <c r="D26" s="4" t="s">
        <v>81</v>
      </c>
      <c r="E26" s="15" t="s">
        <v>46</v>
      </c>
      <c r="F26" s="15" t="s">
        <v>47</v>
      </c>
      <c r="G26" s="37">
        <v>2</v>
      </c>
      <c r="H26" s="37">
        <v>8</v>
      </c>
      <c r="I26" s="14">
        <v>1599</v>
      </c>
      <c r="J26" s="14">
        <v>3534</v>
      </c>
      <c r="K26" s="95">
        <v>272</v>
      </c>
      <c r="L26" s="95">
        <v>623</v>
      </c>
      <c r="M26" s="64">
        <f>(I26/J26*100)-100</f>
        <v>-54.75382003395586</v>
      </c>
      <c r="N26" s="14">
        <f t="shared" si="0"/>
        <v>199.875</v>
      </c>
      <c r="O26" s="38">
        <v>8</v>
      </c>
      <c r="P26" s="14">
        <v>2159</v>
      </c>
      <c r="Q26" s="14">
        <v>5037</v>
      </c>
      <c r="R26" s="14">
        <v>391</v>
      </c>
      <c r="S26" s="14">
        <v>966</v>
      </c>
      <c r="T26" s="64">
        <f>(P26/Q26*100)-100</f>
        <v>-57.13718483224141</v>
      </c>
      <c r="U26" s="76">
        <v>5037</v>
      </c>
      <c r="V26" s="14">
        <f t="shared" si="1"/>
        <v>269.875</v>
      </c>
      <c r="W26" s="74">
        <f t="shared" si="2"/>
        <v>7196</v>
      </c>
      <c r="X26" s="74">
        <v>966</v>
      </c>
      <c r="Y26" s="75">
        <f t="shared" si="3"/>
        <v>1357</v>
      </c>
    </row>
    <row r="27" spans="1:25" ht="12.75">
      <c r="A27" s="72">
        <v>14</v>
      </c>
      <c r="B27" s="72">
        <v>9</v>
      </c>
      <c r="C27" s="4" t="s">
        <v>58</v>
      </c>
      <c r="D27" s="4" t="s">
        <v>59</v>
      </c>
      <c r="E27" s="15" t="s">
        <v>49</v>
      </c>
      <c r="F27" s="15" t="s">
        <v>42</v>
      </c>
      <c r="G27" s="37">
        <v>8</v>
      </c>
      <c r="H27" s="37">
        <v>26</v>
      </c>
      <c r="I27" s="24">
        <v>1499</v>
      </c>
      <c r="J27" s="24">
        <v>2943</v>
      </c>
      <c r="K27" s="14">
        <v>245</v>
      </c>
      <c r="L27" s="14">
        <v>472</v>
      </c>
      <c r="M27" s="64">
        <f>(I27/J27*100)-100</f>
        <v>-49.065579340808696</v>
      </c>
      <c r="N27" s="14">
        <f t="shared" si="0"/>
        <v>57.65384615384615</v>
      </c>
      <c r="O27" s="38">
        <v>26</v>
      </c>
      <c r="P27" s="14">
        <v>1966</v>
      </c>
      <c r="Q27" s="14">
        <v>4244</v>
      </c>
      <c r="R27" s="14">
        <v>348</v>
      </c>
      <c r="S27" s="14">
        <v>724</v>
      </c>
      <c r="T27" s="64">
        <f>(P27/Q27*100)-100</f>
        <v>-53.67577756833176</v>
      </c>
      <c r="U27" s="74">
        <v>498048</v>
      </c>
      <c r="V27" s="14">
        <f t="shared" si="1"/>
        <v>75.61538461538461</v>
      </c>
      <c r="W27" s="74">
        <f t="shared" si="2"/>
        <v>500014</v>
      </c>
      <c r="X27" s="76">
        <v>79481</v>
      </c>
      <c r="Y27" s="75">
        <f t="shared" si="3"/>
        <v>79829</v>
      </c>
    </row>
    <row r="28" spans="1:25" ht="12.75">
      <c r="A28" s="72">
        <v>15</v>
      </c>
      <c r="B28" s="72" t="s">
        <v>60</v>
      </c>
      <c r="C28" s="4" t="s">
        <v>92</v>
      </c>
      <c r="D28" s="4" t="s">
        <v>90</v>
      </c>
      <c r="E28" s="15" t="s">
        <v>46</v>
      </c>
      <c r="F28" s="15" t="s">
        <v>48</v>
      </c>
      <c r="G28" s="37">
        <v>1</v>
      </c>
      <c r="H28" s="37">
        <v>1</v>
      </c>
      <c r="I28" s="24">
        <v>1276</v>
      </c>
      <c r="J28" s="24"/>
      <c r="K28" s="14">
        <v>273</v>
      </c>
      <c r="L28" s="14"/>
      <c r="M28" s="64"/>
      <c r="N28" s="14">
        <f t="shared" si="0"/>
        <v>1276</v>
      </c>
      <c r="O28" s="73"/>
      <c r="P28" s="14">
        <v>1959</v>
      </c>
      <c r="Q28" s="14"/>
      <c r="R28" s="14">
        <v>433</v>
      </c>
      <c r="S28" s="14"/>
      <c r="T28" s="64"/>
      <c r="U28" s="74">
        <v>5225</v>
      </c>
      <c r="V28" s="14"/>
      <c r="W28" s="74">
        <f t="shared" si="2"/>
        <v>7184</v>
      </c>
      <c r="X28" s="74">
        <v>1035</v>
      </c>
      <c r="Y28" s="75">
        <f t="shared" si="3"/>
        <v>1468</v>
      </c>
    </row>
    <row r="29" spans="1:25" ht="12.75">
      <c r="A29" s="72">
        <v>16</v>
      </c>
      <c r="B29" s="72">
        <v>17</v>
      </c>
      <c r="C29" s="4" t="s">
        <v>54</v>
      </c>
      <c r="D29" s="4" t="s">
        <v>55</v>
      </c>
      <c r="E29" s="15" t="s">
        <v>46</v>
      </c>
      <c r="F29" s="15" t="s">
        <v>36</v>
      </c>
      <c r="G29" s="37">
        <v>11</v>
      </c>
      <c r="H29" s="37">
        <v>10</v>
      </c>
      <c r="I29" s="24">
        <v>1020</v>
      </c>
      <c r="J29" s="24">
        <v>1015</v>
      </c>
      <c r="K29" s="24">
        <v>192</v>
      </c>
      <c r="L29" s="24">
        <v>203</v>
      </c>
      <c r="M29" s="64">
        <f>(I29/J29*100)-100</f>
        <v>0.49261083743843415</v>
      </c>
      <c r="N29" s="14">
        <f t="shared" si="0"/>
        <v>102</v>
      </c>
      <c r="O29" s="37">
        <v>10</v>
      </c>
      <c r="P29" s="14">
        <v>1105</v>
      </c>
      <c r="Q29" s="14">
        <v>1202</v>
      </c>
      <c r="R29" s="14">
        <v>210</v>
      </c>
      <c r="S29" s="14">
        <v>242</v>
      </c>
      <c r="T29" s="64">
        <f>(P29/Q29*100)-100</f>
        <v>-8.069883527454252</v>
      </c>
      <c r="U29" s="90">
        <v>219326</v>
      </c>
      <c r="V29" s="14">
        <f>P29/O29</f>
        <v>110.5</v>
      </c>
      <c r="W29" s="74">
        <f t="shared" si="2"/>
        <v>220431</v>
      </c>
      <c r="X29" s="74">
        <v>45138</v>
      </c>
      <c r="Y29" s="75">
        <f t="shared" si="3"/>
        <v>45348</v>
      </c>
    </row>
    <row r="30" spans="1:25" ht="12.75">
      <c r="A30" s="72">
        <v>17</v>
      </c>
      <c r="B30" s="72">
        <v>12</v>
      </c>
      <c r="C30" s="4" t="s">
        <v>70</v>
      </c>
      <c r="D30" s="4" t="s">
        <v>71</v>
      </c>
      <c r="E30" s="15" t="s">
        <v>52</v>
      </c>
      <c r="F30" s="15" t="s">
        <v>36</v>
      </c>
      <c r="G30" s="37">
        <v>4</v>
      </c>
      <c r="H30" s="37">
        <v>8</v>
      </c>
      <c r="I30" s="24">
        <v>749</v>
      </c>
      <c r="J30" s="24">
        <v>2020</v>
      </c>
      <c r="K30" s="95">
        <v>125</v>
      </c>
      <c r="L30" s="95">
        <v>361</v>
      </c>
      <c r="M30" s="64">
        <f>(I30/J30*100)-100</f>
        <v>-62.92079207920792</v>
      </c>
      <c r="N30" s="14">
        <f t="shared" si="0"/>
        <v>93.625</v>
      </c>
      <c r="O30" s="38">
        <v>8</v>
      </c>
      <c r="P30" s="14">
        <v>948</v>
      </c>
      <c r="Q30" s="14">
        <v>2434</v>
      </c>
      <c r="R30" s="14">
        <v>164</v>
      </c>
      <c r="S30" s="14">
        <v>454</v>
      </c>
      <c r="T30" s="64">
        <f>(P30/Q30*100)-100</f>
        <v>-61.05176663927691</v>
      </c>
      <c r="U30" s="74">
        <v>21158</v>
      </c>
      <c r="V30" s="14">
        <f>P30/O30</f>
        <v>118.5</v>
      </c>
      <c r="W30" s="74">
        <f t="shared" si="2"/>
        <v>22106</v>
      </c>
      <c r="X30" s="74">
        <v>3962</v>
      </c>
      <c r="Y30" s="75">
        <f t="shared" si="3"/>
        <v>4126</v>
      </c>
    </row>
    <row r="31" spans="1:25" ht="12.75">
      <c r="A31" s="72">
        <v>18</v>
      </c>
      <c r="B31" s="72">
        <v>13</v>
      </c>
      <c r="C31" s="98" t="s">
        <v>66</v>
      </c>
      <c r="D31" s="4" t="s">
        <v>67</v>
      </c>
      <c r="E31" s="15" t="s">
        <v>68</v>
      </c>
      <c r="F31" s="15" t="s">
        <v>69</v>
      </c>
      <c r="G31" s="37">
        <v>5</v>
      </c>
      <c r="H31" s="37">
        <v>13</v>
      </c>
      <c r="I31" s="24">
        <v>596</v>
      </c>
      <c r="J31" s="24">
        <v>1969</v>
      </c>
      <c r="K31" s="24">
        <v>118</v>
      </c>
      <c r="L31" s="24">
        <v>416</v>
      </c>
      <c r="M31" s="64">
        <f>(I31/J31*100)-100</f>
        <v>-69.73082783138649</v>
      </c>
      <c r="N31" s="14">
        <f t="shared" si="0"/>
        <v>45.84615384615385</v>
      </c>
      <c r="O31" s="73">
        <v>13</v>
      </c>
      <c r="P31" s="14">
        <v>596</v>
      </c>
      <c r="Q31" s="14">
        <v>2267</v>
      </c>
      <c r="R31" s="14">
        <v>118</v>
      </c>
      <c r="S31" s="14">
        <v>485</v>
      </c>
      <c r="T31" s="64">
        <f>(P31/Q31*100)-100</f>
        <v>-73.70974856638729</v>
      </c>
      <c r="U31" s="90">
        <v>16943</v>
      </c>
      <c r="V31" s="14">
        <f>P31/O31</f>
        <v>45.84615384615385</v>
      </c>
      <c r="W31" s="74">
        <f t="shared" si="2"/>
        <v>17539</v>
      </c>
      <c r="X31" s="74">
        <v>3290</v>
      </c>
      <c r="Y31" s="75">
        <f t="shared" si="3"/>
        <v>3408</v>
      </c>
    </row>
    <row r="32" spans="1:25" ht="12.75">
      <c r="A32" s="72">
        <v>19</v>
      </c>
      <c r="B32" s="72">
        <v>15</v>
      </c>
      <c r="C32" s="4" t="s">
        <v>74</v>
      </c>
      <c r="D32" s="4" t="s">
        <v>75</v>
      </c>
      <c r="E32" s="15" t="s">
        <v>50</v>
      </c>
      <c r="F32" s="15" t="s">
        <v>51</v>
      </c>
      <c r="G32" s="37">
        <v>3</v>
      </c>
      <c r="H32" s="37">
        <v>10</v>
      </c>
      <c r="I32" s="14">
        <v>342</v>
      </c>
      <c r="J32" s="14">
        <v>1223</v>
      </c>
      <c r="K32" s="95">
        <v>59</v>
      </c>
      <c r="L32" s="95">
        <v>224</v>
      </c>
      <c r="M32" s="64">
        <f>(I32/J32*100)-100</f>
        <v>-72.03597710547834</v>
      </c>
      <c r="N32" s="14">
        <f t="shared" si="0"/>
        <v>34.2</v>
      </c>
      <c r="O32" s="73">
        <v>10</v>
      </c>
      <c r="P32" s="94">
        <v>508</v>
      </c>
      <c r="Q32" s="94">
        <v>1838</v>
      </c>
      <c r="R32" s="94">
        <v>92</v>
      </c>
      <c r="S32" s="94">
        <v>349</v>
      </c>
      <c r="T32" s="64">
        <f>(P32/Q32*100)-100</f>
        <v>-72.36126224156692</v>
      </c>
      <c r="U32" s="90">
        <v>8122</v>
      </c>
      <c r="V32" s="14">
        <f>P32/O32</f>
        <v>50.8</v>
      </c>
      <c r="W32" s="74">
        <f t="shared" si="2"/>
        <v>8630</v>
      </c>
      <c r="X32" s="74">
        <v>1519</v>
      </c>
      <c r="Y32" s="75">
        <f t="shared" si="3"/>
        <v>1611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246</v>
      </c>
      <c r="I34" s="31">
        <f>SUM(I14:I33)</f>
        <v>84033</v>
      </c>
      <c r="J34" s="31">
        <v>232940</v>
      </c>
      <c r="K34" s="31">
        <f>SUM(K14:K33)</f>
        <v>14722</v>
      </c>
      <c r="L34" s="31">
        <v>44683</v>
      </c>
      <c r="M34" s="68">
        <f>(I34/J34*100)-100</f>
        <v>-63.92504507598523</v>
      </c>
      <c r="N34" s="32">
        <f>I34/H34</f>
        <v>341.5975609756098</v>
      </c>
      <c r="O34" s="34">
        <f>SUM(O14:O33)</f>
        <v>245</v>
      </c>
      <c r="P34" s="31">
        <f>SUM(P14:P33)</f>
        <v>111349</v>
      </c>
      <c r="Q34" s="31">
        <v>348995</v>
      </c>
      <c r="R34" s="31">
        <f>SUM(R14:R33)</f>
        <v>20706</v>
      </c>
      <c r="S34" s="31">
        <v>70166</v>
      </c>
      <c r="T34" s="68">
        <f>(P34/Q34*100)-100</f>
        <v>-68.09438530637975</v>
      </c>
      <c r="U34" s="31">
        <f>SUM(U14:U33)</f>
        <v>2223630</v>
      </c>
      <c r="V34" s="86">
        <f>P34/O34</f>
        <v>454.48571428571427</v>
      </c>
      <c r="W34" s="88">
        <f>SUM(U34,P34)</f>
        <v>2334979</v>
      </c>
      <c r="X34" s="87">
        <f>SUM(X14:X33)</f>
        <v>421398</v>
      </c>
      <c r="Y34" s="35">
        <f>SUM(Y14:Y33)</f>
        <v>442104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31 - Jan</v>
      </c>
      <c r="L4" s="20"/>
      <c r="M4" s="62" t="str">
        <f>'WEEKLY COMPETITIVE REPORT'!M4</f>
        <v>02 - Feb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30 - Jan</v>
      </c>
      <c r="L5" s="7"/>
      <c r="M5" s="63" t="str">
        <f>'WEEKLY COMPETITIVE REPORT'!M5</f>
        <v>05 -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41676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WOLF OF WALL STREET</v>
      </c>
      <c r="D14" s="4" t="str">
        <f>'WEEKLY COMPETITIVE REPORT'!D14</f>
        <v>VOLK Z WALL STREETA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6</v>
      </c>
      <c r="H14" s="37">
        <f>'WEEKLY COMPETITIVE REPORT'!H14</f>
        <v>10</v>
      </c>
      <c r="I14" s="14">
        <f>'WEEKLY COMPETITIVE REPORT'!I14/Y4</f>
        <v>18633.208756006406</v>
      </c>
      <c r="J14" s="14">
        <f>'WEEKLY COMPETITIVE REPORT'!J14/Y4</f>
        <v>33060.59797116925</v>
      </c>
      <c r="K14" s="22">
        <f>'WEEKLY COMPETITIVE REPORT'!K14</f>
        <v>2232</v>
      </c>
      <c r="L14" s="22">
        <f>'WEEKLY COMPETITIVE REPORT'!L14</f>
        <v>3916</v>
      </c>
      <c r="M14" s="64">
        <f>'WEEKLY COMPETITIVE REPORT'!M14</f>
        <v>-43.63922645242037</v>
      </c>
      <c r="N14" s="14">
        <f aca="true" t="shared" si="0" ref="N14:N20">I14/H14</f>
        <v>1863.3208756006406</v>
      </c>
      <c r="O14" s="37">
        <f>'WEEKLY COMPETITIVE REPORT'!O14</f>
        <v>10</v>
      </c>
      <c r="P14" s="14">
        <f>'WEEKLY COMPETITIVE REPORT'!P14/Y4</f>
        <v>24883.876134543512</v>
      </c>
      <c r="Q14" s="14">
        <f>'WEEKLY COMPETITIVE REPORT'!Q14/Y4</f>
        <v>45463.16070475174</v>
      </c>
      <c r="R14" s="22">
        <f>'WEEKLY COMPETITIVE REPORT'!R14</f>
        <v>3152</v>
      </c>
      <c r="S14" s="22">
        <f>'WEEKLY COMPETITIVE REPORT'!S14</f>
        <v>5736</v>
      </c>
      <c r="T14" s="64">
        <f>'WEEKLY COMPETITIVE REPORT'!T14</f>
        <v>-45.26584656939021</v>
      </c>
      <c r="U14" s="14">
        <f>'WEEKLY COMPETITIVE REPORT'!U14/Y4</f>
        <v>511292.0448478377</v>
      </c>
      <c r="V14" s="14">
        <f aca="true" t="shared" si="1" ref="V14:V20">P14/O14</f>
        <v>2488.387613454351</v>
      </c>
      <c r="W14" s="25">
        <f aca="true" t="shared" si="2" ref="W14:W20">P14+U14</f>
        <v>536175.9209823812</v>
      </c>
      <c r="X14" s="22">
        <f>'WEEKLY COMPETITIVE REPORT'!X14</f>
        <v>65606</v>
      </c>
      <c r="Y14" s="56">
        <f>'WEEKLY COMPETITIVE REPORT'!Y14</f>
        <v>68758</v>
      </c>
    </row>
    <row r="15" spans="1:25" ht="12.75">
      <c r="A15" s="50">
        <v>2</v>
      </c>
      <c r="B15" s="4">
        <f>'WEEKLY COMPETITIVE REPORT'!B15</f>
        <v>3</v>
      </c>
      <c r="C15" s="4" t="str">
        <f>'WEEKLY COMPETITIVE REPORT'!C15</f>
        <v>FREE BIRDS</v>
      </c>
      <c r="D15" s="4" t="str">
        <f>'WEEKLY COMPETITIVE REPORT'!D15</f>
        <v>PURANA NA BEGU</v>
      </c>
      <c r="E15" s="4" t="str">
        <f>'WEEKLY COMPETITIVE REPORT'!E15</f>
        <v>IND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16</v>
      </c>
      <c r="I15" s="14">
        <f>'WEEKLY COMPETITIVE REPORT'!I15/Y4</f>
        <v>20647.357180993058</v>
      </c>
      <c r="J15" s="14">
        <f>'WEEKLY COMPETITIVE REPORT'!J15/Y4</f>
        <v>23611.85264281901</v>
      </c>
      <c r="K15" s="22">
        <f>'WEEKLY COMPETITIVE REPORT'!K15</f>
        <v>2844</v>
      </c>
      <c r="L15" s="22">
        <f>'WEEKLY COMPETITIVE REPORT'!L15</f>
        <v>3534</v>
      </c>
      <c r="M15" s="64">
        <f>'WEEKLY COMPETITIVE REPORT'!M15</f>
        <v>-12.555115884680617</v>
      </c>
      <c r="N15" s="14">
        <f t="shared" si="0"/>
        <v>1290.4598238120661</v>
      </c>
      <c r="O15" s="37">
        <f>'WEEKLY COMPETITIVE REPORT'!O15</f>
        <v>16</v>
      </c>
      <c r="P15" s="14">
        <f>'WEEKLY COMPETITIVE REPORT'!P15/Y4</f>
        <v>24407.367859049653</v>
      </c>
      <c r="Q15" s="14">
        <f>'WEEKLY COMPETITIVE REPORT'!Q15/Y4</f>
        <v>29144.42071542979</v>
      </c>
      <c r="R15" s="22">
        <f>'WEEKLY COMPETITIVE REPORT'!R15</f>
        <v>3493</v>
      </c>
      <c r="S15" s="22">
        <f>'WEEKLY COMPETITIVE REPORT'!S15</f>
        <v>4457</v>
      </c>
      <c r="T15" s="64">
        <f>'WEEKLY COMPETITIVE REPORT'!T15</f>
        <v>-16.253721089993135</v>
      </c>
      <c r="U15" s="14">
        <f>'WEEKLY COMPETITIVE REPORT'!U15/Y4</f>
        <v>29144.42071542979</v>
      </c>
      <c r="V15" s="14">
        <f t="shared" si="1"/>
        <v>1525.4604911906033</v>
      </c>
      <c r="W15" s="25">
        <f t="shared" si="2"/>
        <v>53551.78857447945</v>
      </c>
      <c r="X15" s="22">
        <f>'WEEKLY COMPETITIVE REPORT'!X15</f>
        <v>4457</v>
      </c>
      <c r="Y15" s="56">
        <f>'WEEKLY COMPETITIVE REPORT'!Y15</f>
        <v>7950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AMERICAN HUSTLE</v>
      </c>
      <c r="D16" s="4" t="str">
        <f>'WEEKLY COMPETITIVE REPORT'!D16</f>
        <v>AMERIŠKE PREVARE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2</v>
      </c>
      <c r="H16" s="37">
        <f>'WEEKLY COMPETITIVE REPORT'!H16</f>
        <v>13</v>
      </c>
      <c r="I16" s="14">
        <f>'WEEKLY COMPETITIVE REPORT'!I16/Y4</f>
        <v>12981.84730379071</v>
      </c>
      <c r="J16" s="14">
        <f>'WEEKLY COMPETITIVE REPORT'!J16/Y4</f>
        <v>23695.942338494395</v>
      </c>
      <c r="K16" s="22">
        <f>'WEEKLY COMPETITIVE REPORT'!K16</f>
        <v>1617</v>
      </c>
      <c r="L16" s="22">
        <f>'WEEKLY COMPETITIVE REPORT'!L16</f>
        <v>3042</v>
      </c>
      <c r="M16" s="64">
        <f>'WEEKLY COMPETITIVE REPORT'!M16</f>
        <v>-45.214893257477605</v>
      </c>
      <c r="N16" s="14">
        <f t="shared" si="0"/>
        <v>998.6036387531315</v>
      </c>
      <c r="O16" s="37">
        <f>'WEEKLY COMPETITIVE REPORT'!O16</f>
        <v>13</v>
      </c>
      <c r="P16" s="14">
        <f>'WEEKLY COMPETITIVE REPORT'!P16/Y4</f>
        <v>18699.946609717033</v>
      </c>
      <c r="Q16" s="14">
        <f>'WEEKLY COMPETITIVE REPORT'!Q16/Y4</f>
        <v>29412.706887346503</v>
      </c>
      <c r="R16" s="22">
        <f>'WEEKLY COMPETITIVE REPORT'!R16</f>
        <v>2554</v>
      </c>
      <c r="S16" s="22">
        <f>'WEEKLY COMPETITIVE REPORT'!S16</f>
        <v>4047</v>
      </c>
      <c r="T16" s="64">
        <f>'WEEKLY COMPETITIVE REPORT'!T16</f>
        <v>-36.42221818841895</v>
      </c>
      <c r="U16" s="14">
        <f>'WEEKLY COMPETITIVE REPORT'!U16/Y4</f>
        <v>37853.71062466631</v>
      </c>
      <c r="V16" s="14">
        <f t="shared" si="1"/>
        <v>1438.457431516695</v>
      </c>
      <c r="W16" s="25">
        <f t="shared" si="2"/>
        <v>56553.65723438334</v>
      </c>
      <c r="X16" s="22">
        <f>'WEEKLY COMPETITIVE REPORT'!X16</f>
        <v>5402</v>
      </c>
      <c r="Y16" s="56">
        <f>'WEEKLY COMPETITIVE REPORT'!Y16</f>
        <v>7956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JACK RYAN</v>
      </c>
      <c r="D17" s="4" t="str">
        <f>'WEEKLY COMPETITIVE REPORT'!D17</f>
        <v>AGENT RYAN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1</v>
      </c>
      <c r="H17" s="37">
        <f>'WEEKLY COMPETITIVE REPORT'!H17</f>
        <v>9</v>
      </c>
      <c r="I17" s="14">
        <f>'WEEKLY COMPETITIVE REPORT'!I17/Y4</f>
        <v>10631.340096102509</v>
      </c>
      <c r="J17" s="14">
        <f>'WEEKLY COMPETITIVE REPORT'!J17/Y4</f>
        <v>0</v>
      </c>
      <c r="K17" s="22">
        <f>'WEEKLY COMPETITIVE REPORT'!K17</f>
        <v>1391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1181.2600106780565</v>
      </c>
      <c r="O17" s="37">
        <f>'WEEKLY COMPETITIVE REPORT'!O17</f>
        <v>9</v>
      </c>
      <c r="P17" s="14">
        <f>'WEEKLY COMPETITIVE REPORT'!P17/Y4</f>
        <v>14838.494394020288</v>
      </c>
      <c r="Q17" s="14">
        <f>'WEEKLY COMPETITIVE REPORT'!Q17/Y4</f>
        <v>0</v>
      </c>
      <c r="R17" s="22">
        <f>'WEEKLY COMPETITIVE REPORT'!R17</f>
        <v>2103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1648.7215993355876</v>
      </c>
      <c r="W17" s="25">
        <f t="shared" si="2"/>
        <v>14838.494394020288</v>
      </c>
      <c r="X17" s="22">
        <f>'WEEKLY COMPETITIVE REPORT'!X17</f>
        <v>0</v>
      </c>
      <c r="Y17" s="56">
        <f>'WEEKLY COMPETITIVE REPORT'!Y17</f>
        <v>2103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THE LEGEND OF HERCULES</v>
      </c>
      <c r="D18" s="4" t="str">
        <f>'WEEKLY COMPETITIVE REPORT'!D18</f>
        <v>LEGENDA O HERKULU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14</v>
      </c>
      <c r="I18" s="14">
        <f>'WEEKLY COMPETITIVE REPORT'!I18/Y4</f>
        <v>9998.665242925788</v>
      </c>
      <c r="J18" s="14">
        <f>'WEEKLY COMPETITIVE REPORT'!J18/Y4</f>
        <v>14357.98184730379</v>
      </c>
      <c r="K18" s="22">
        <f>'WEEKLY COMPETITIVE REPORT'!K18</f>
        <v>1178</v>
      </c>
      <c r="L18" s="22">
        <f>'WEEKLY COMPETITIVE REPORT'!L18</f>
        <v>1737</v>
      </c>
      <c r="M18" s="64">
        <f>'WEEKLY COMPETITIVE REPORT'!M18</f>
        <v>-30.36162498837966</v>
      </c>
      <c r="N18" s="14">
        <f t="shared" si="0"/>
        <v>714.1903744946992</v>
      </c>
      <c r="O18" s="37">
        <f>'WEEKLY COMPETITIVE REPORT'!O18</f>
        <v>14</v>
      </c>
      <c r="P18" s="14">
        <f>'WEEKLY COMPETITIVE REPORT'!P18/Y4</f>
        <v>13228.777362520023</v>
      </c>
      <c r="Q18" s="14">
        <f>'WEEKLY COMPETITIVE REPORT'!Q18/Y4</f>
        <v>19091.03043246129</v>
      </c>
      <c r="R18" s="22">
        <f>'WEEKLY COMPETITIVE REPORT'!R18</f>
        <v>1632</v>
      </c>
      <c r="S18" s="22">
        <f>'WEEKLY COMPETITIVE REPORT'!S18</f>
        <v>2429</v>
      </c>
      <c r="T18" s="64">
        <f>'WEEKLY COMPETITIVE REPORT'!T18</f>
        <v>-30.706844717891343</v>
      </c>
      <c r="U18" s="14">
        <f>'WEEKLY COMPETITIVE REPORT'!U18/Y4</f>
        <v>19136.412172984517</v>
      </c>
      <c r="V18" s="14">
        <f t="shared" si="1"/>
        <v>944.9126687514301</v>
      </c>
      <c r="W18" s="25">
        <f t="shared" si="2"/>
        <v>32365.18953550454</v>
      </c>
      <c r="X18" s="22">
        <f>'WEEKLY COMPETITIVE REPORT'!X18</f>
        <v>2429</v>
      </c>
      <c r="Y18" s="56">
        <f>'WEEKLY COMPETITIVE REPORT'!Y18</f>
        <v>4061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FROZEN 3D</v>
      </c>
      <c r="D19" s="4" t="str">
        <f>'WEEKLY COMPETITIVE REPORT'!D19</f>
        <v>LEDENO KRALJESTVO 3D</v>
      </c>
      <c r="E19" s="4" t="str">
        <f>'WEEKLY COMPETITIVE REPORT'!E19</f>
        <v>BVI</v>
      </c>
      <c r="F19" s="4" t="str">
        <f>'WEEKLY COMPETITIVE REPORT'!F19</f>
        <v>CENEX</v>
      </c>
      <c r="G19" s="37">
        <f>'WEEKLY COMPETITIVE REPORT'!G19</f>
        <v>9</v>
      </c>
      <c r="H19" s="37">
        <f>'WEEKLY COMPETITIVE REPORT'!H19</f>
        <v>22</v>
      </c>
      <c r="I19" s="14">
        <f>'WEEKLY COMPETITIVE REPORT'!I19/Y4</f>
        <v>7888.414308595836</v>
      </c>
      <c r="J19" s="14">
        <f>'WEEKLY COMPETITIVE REPORT'!J19/Y4</f>
        <v>9273.892151628404</v>
      </c>
      <c r="K19" s="22">
        <f>'WEEKLY COMPETITIVE REPORT'!K19</f>
        <v>1164</v>
      </c>
      <c r="L19" s="22">
        <f>'WEEKLY COMPETITIVE REPORT'!L19</f>
        <v>1320</v>
      </c>
      <c r="M19" s="64">
        <f>'WEEKLY COMPETITIVE REPORT'!M19</f>
        <v>-14.939550949913652</v>
      </c>
      <c r="N19" s="14">
        <f t="shared" si="0"/>
        <v>358.56428675435615</v>
      </c>
      <c r="O19" s="37">
        <f>'WEEKLY COMPETITIVE REPORT'!O19</f>
        <v>22</v>
      </c>
      <c r="P19" s="14">
        <f>'WEEKLY COMPETITIVE REPORT'!P19/Y4</f>
        <v>9982.648158035237</v>
      </c>
      <c r="Q19" s="14">
        <f>'WEEKLY COMPETITIVE REPORT'!Q19/Y4</f>
        <v>11458.889482114255</v>
      </c>
      <c r="R19" s="22">
        <f>'WEEKLY COMPETITIVE REPORT'!R19</f>
        <v>1509</v>
      </c>
      <c r="S19" s="22">
        <f>'WEEKLY COMPETITIVE REPORT'!S19</f>
        <v>1713</v>
      </c>
      <c r="T19" s="64">
        <f>'WEEKLY COMPETITIVE REPORT'!T19</f>
        <v>-12.882935352358757</v>
      </c>
      <c r="U19" s="14">
        <f>'WEEKLY COMPETITIVE REPORT'!U19/Y4</f>
        <v>369520.8222103577</v>
      </c>
      <c r="V19" s="14">
        <f t="shared" si="1"/>
        <v>453.75673445614717</v>
      </c>
      <c r="W19" s="25">
        <f t="shared" si="2"/>
        <v>379503.47036839294</v>
      </c>
      <c r="X19" s="22">
        <f>'WEEKLY COMPETITIVE REPORT'!X19</f>
        <v>55420</v>
      </c>
      <c r="Y19" s="56">
        <f>'WEEKLY COMPETITIVE REPORT'!Y19</f>
        <v>56929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47 RONIN</v>
      </c>
      <c r="D20" s="4" t="str">
        <f>'WEEKLY COMPETITIVE REPORT'!D20</f>
        <v>47 RONIN</v>
      </c>
      <c r="E20" s="4" t="str">
        <f>'WEEKLY COMPETITIVE REPORT'!E20</f>
        <v>UNI</v>
      </c>
      <c r="F20" s="4" t="str">
        <f>'WEEKLY COMPETITIVE REPORT'!F20</f>
        <v>Karantanija</v>
      </c>
      <c r="G20" s="37">
        <f>'WEEKLY COMPETITIVE REPORT'!G20</f>
        <v>3</v>
      </c>
      <c r="H20" s="37">
        <f>'WEEKLY COMPETITIVE REPORT'!H20</f>
        <v>8</v>
      </c>
      <c r="I20" s="14">
        <f>'WEEKLY COMPETITIVE REPORT'!I20/Y4</f>
        <v>5678.0565936999465</v>
      </c>
      <c r="J20" s="14">
        <f>'WEEKLY COMPETITIVE REPORT'!J20/Y4</f>
        <v>9628.937533368928</v>
      </c>
      <c r="K20" s="22">
        <f>'WEEKLY COMPETITIVE REPORT'!K20</f>
        <v>759</v>
      </c>
      <c r="L20" s="22">
        <f>'WEEKLY COMPETITIVE REPORT'!L20</f>
        <v>1269</v>
      </c>
      <c r="M20" s="64">
        <f>'WEEKLY COMPETITIVE REPORT'!M20</f>
        <v>-41.03132797338509</v>
      </c>
      <c r="N20" s="14">
        <f t="shared" si="0"/>
        <v>709.7570742124933</v>
      </c>
      <c r="O20" s="37">
        <f>'WEEKLY COMPETITIVE REPORT'!O20</f>
        <v>8</v>
      </c>
      <c r="P20" s="14">
        <f>'WEEKLY COMPETITIVE REPORT'!P20/Y4</f>
        <v>7478.643886812601</v>
      </c>
      <c r="Q20" s="14">
        <f>'WEEKLY COMPETITIVE REPORT'!Q20/Y4</f>
        <v>13497.063534436733</v>
      </c>
      <c r="R20" s="22">
        <f>'WEEKLY COMPETITIVE REPORT'!R20</f>
        <v>1047</v>
      </c>
      <c r="S20" s="22">
        <f>'WEEKLY COMPETITIVE REPORT'!S20</f>
        <v>1903</v>
      </c>
      <c r="T20" s="64">
        <f>'WEEKLY COMPETITIVE REPORT'!T20</f>
        <v>-44.59058544303798</v>
      </c>
      <c r="U20" s="14">
        <f>'WEEKLY COMPETITIVE REPORT'!U20/Y4</f>
        <v>49283.23545114789</v>
      </c>
      <c r="V20" s="14">
        <f t="shared" si="1"/>
        <v>934.8304858515751</v>
      </c>
      <c r="W20" s="25">
        <f t="shared" si="2"/>
        <v>56761.87933796049</v>
      </c>
      <c r="X20" s="22">
        <f>'WEEKLY COMPETITIVE REPORT'!X20</f>
        <v>7113</v>
      </c>
      <c r="Y20" s="56">
        <f>'WEEKLY COMPETITIVE REPORT'!Y20</f>
        <v>8160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HER</v>
      </c>
      <c r="D21" s="4" t="str">
        <f>'WEEKLY COMPETITIVE REPORT'!D21</f>
        <v>ONA</v>
      </c>
      <c r="E21" s="4" t="str">
        <f>'WEEKLY COMPETITIVE REPORT'!E21</f>
        <v>SONY</v>
      </c>
      <c r="F21" s="4" t="str">
        <f>'WEEKLY COMPETITIVE REPORT'!F21</f>
        <v>CF</v>
      </c>
      <c r="G21" s="37">
        <f>'WEEKLY COMPETITIVE REPORT'!G21</f>
        <v>1</v>
      </c>
      <c r="H21" s="37">
        <f>'WEEKLY COMPETITIVE REPORT'!H21</f>
        <v>11</v>
      </c>
      <c r="I21" s="14">
        <f>'WEEKLY COMPETITIVE REPORT'!I21/Y4</f>
        <v>5381.740523224773</v>
      </c>
      <c r="J21" s="14">
        <f>'WEEKLY COMPETITIVE REPORT'!J21/Y4</f>
        <v>0</v>
      </c>
      <c r="K21" s="22">
        <f>'WEEKLY COMPETITIVE REPORT'!K21</f>
        <v>777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489.24913847497936</v>
      </c>
      <c r="O21" s="37">
        <f>'WEEKLY COMPETITIVE REPORT'!O21</f>
        <v>11</v>
      </c>
      <c r="P21" s="14">
        <f>'WEEKLY COMPETITIVE REPORT'!P21/Y4</f>
        <v>7168.980245595302</v>
      </c>
      <c r="Q21" s="14">
        <f>'WEEKLY COMPETITIVE REPORT'!Q21/Y4</f>
        <v>0</v>
      </c>
      <c r="R21" s="22">
        <f>'WEEKLY COMPETITIVE REPORT'!R21</f>
        <v>1050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1361.4522156967432</v>
      </c>
      <c r="V21" s="14">
        <f aca="true" t="shared" si="4" ref="V21:V33">P21/O21</f>
        <v>651.7254768723002</v>
      </c>
      <c r="W21" s="25">
        <f aca="true" t="shared" si="5" ref="W21:W33">P21+U21</f>
        <v>8530.432461292046</v>
      </c>
      <c r="X21" s="22">
        <f>'WEEKLY COMPETITIVE REPORT'!X21</f>
        <v>170</v>
      </c>
      <c r="Y21" s="56">
        <f>'WEEKLY COMPETITIVE REPORT'!Y21</f>
        <v>1220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ZORAN, MOJ NEČAK IDIOT</v>
      </c>
      <c r="D22" s="4" t="str">
        <f>'WEEKLY COMPETITIVE REPORT'!D22</f>
        <v>ZORAN, MOJ NEČAK IDIOT</v>
      </c>
      <c r="E22" s="4" t="str">
        <f>'WEEKLY COMPETITIVE REPORT'!E22</f>
        <v>IND</v>
      </c>
      <c r="F22" s="4" t="str">
        <f>'WEEKLY COMPETITIVE REPORT'!F22</f>
        <v>FIVIA</v>
      </c>
      <c r="G22" s="37">
        <f>'WEEKLY COMPETITIVE REPORT'!G22</f>
        <v>1</v>
      </c>
      <c r="H22" s="37">
        <f>'WEEKLY COMPETITIVE REPORT'!H22</f>
        <v>11</v>
      </c>
      <c r="I22" s="14">
        <f>'WEEKLY COMPETITIVE REPORT'!I22/Y4</f>
        <v>4056.3267485317674</v>
      </c>
      <c r="J22" s="14">
        <f>'WEEKLY COMPETITIVE REPORT'!J22/Y4</f>
        <v>0</v>
      </c>
      <c r="K22" s="22">
        <f>'WEEKLY COMPETITIVE REPORT'!K22</f>
        <v>541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368.7569771392516</v>
      </c>
      <c r="O22" s="37">
        <f>'WEEKLY COMPETITIVE REPORT'!O22</f>
        <v>11</v>
      </c>
      <c r="P22" s="14">
        <f>'WEEKLY COMPETITIVE REPORT'!P22/Y4</f>
        <v>6273.358248798719</v>
      </c>
      <c r="Q22" s="14">
        <f>'WEEKLY COMPETITIVE REPORT'!Q22/Y4</f>
        <v>0</v>
      </c>
      <c r="R22" s="22">
        <f>'WEEKLY COMPETITIVE REPORT'!R22</f>
        <v>1030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9719.701014415377</v>
      </c>
      <c r="V22" s="14">
        <f t="shared" si="4"/>
        <v>570.3052953453381</v>
      </c>
      <c r="W22" s="25">
        <f t="shared" si="5"/>
        <v>15993.059263214096</v>
      </c>
      <c r="X22" s="22">
        <f>'WEEKLY COMPETITIVE REPORT'!X22</f>
        <v>1982</v>
      </c>
      <c r="Y22" s="56">
        <f>'WEEKLY COMPETITIVE REPORT'!Y22</f>
        <v>3012</v>
      </c>
    </row>
    <row r="23" spans="1:25" ht="12.75">
      <c r="A23" s="50">
        <v>10</v>
      </c>
      <c r="B23" s="4">
        <f>'WEEKLY COMPETITIVE REPORT'!B23</f>
        <v>11</v>
      </c>
      <c r="C23" s="4" t="str">
        <f>'WEEKLY COMPETITIVE REPORT'!C23</f>
        <v>SECRET LIFE OF WALTER MITTY</v>
      </c>
      <c r="D23" s="4" t="str">
        <f>'WEEKLY COMPETITIVE REPORT'!D23</f>
        <v>SKRIVNOSTNO ŽIVLJENJE WALTERJA MITTYJA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4</v>
      </c>
      <c r="H23" s="37">
        <f>'WEEKLY COMPETITIVE REPORT'!H23</f>
        <v>10</v>
      </c>
      <c r="I23" s="14">
        <f>'WEEKLY COMPETITIVE REPORT'!I23/Y4</f>
        <v>2338.4943940202884</v>
      </c>
      <c r="J23" s="14">
        <f>'WEEKLY COMPETITIVE REPORT'!J23/Y4</f>
        <v>3691.9380672717566</v>
      </c>
      <c r="K23" s="22">
        <f>'WEEKLY COMPETITIVE REPORT'!K23</f>
        <v>343</v>
      </c>
      <c r="L23" s="22">
        <f>'WEEKLY COMPETITIVE REPORT'!L23</f>
        <v>484</v>
      </c>
      <c r="M23" s="64">
        <f>'WEEKLY COMPETITIVE REPORT'!M23</f>
        <v>-36.65943600867679</v>
      </c>
      <c r="N23" s="14">
        <f t="shared" si="3"/>
        <v>233.84943940202885</v>
      </c>
      <c r="O23" s="37">
        <f>'WEEKLY COMPETITIVE REPORT'!O23</f>
        <v>10</v>
      </c>
      <c r="P23" s="14">
        <f>'WEEKLY COMPETITIVE REPORT'!P23/Y4</f>
        <v>3188.7346502936466</v>
      </c>
      <c r="Q23" s="14">
        <f>'WEEKLY COMPETITIVE REPORT'!Q23/Y4</f>
        <v>4897.223705285638</v>
      </c>
      <c r="R23" s="22">
        <f>'WEEKLY COMPETITIVE REPORT'!R23</f>
        <v>471</v>
      </c>
      <c r="S23" s="22">
        <f>'WEEKLY COMPETITIVE REPORT'!S23</f>
        <v>663</v>
      </c>
      <c r="T23" s="64">
        <f>'WEEKLY COMPETITIVE REPORT'!T23</f>
        <v>-34.88689016080676</v>
      </c>
      <c r="U23" s="14">
        <f>'WEEKLY COMPETITIVE REPORT'!U23/Y4</f>
        <v>36329.41804591564</v>
      </c>
      <c r="V23" s="14">
        <f t="shared" si="4"/>
        <v>318.87346502936464</v>
      </c>
      <c r="W23" s="25">
        <f t="shared" si="5"/>
        <v>39518.15269620929</v>
      </c>
      <c r="X23" s="22">
        <f>'WEEKLY COMPETITIVE REPORT'!X23</f>
        <v>5095</v>
      </c>
      <c r="Y23" s="56">
        <f>'WEEKLY COMPETITIVE REPORT'!Y23</f>
        <v>5566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GREMO MI PO SVOJE 2</v>
      </c>
      <c r="D24" s="4" t="str">
        <f>'WEEKLY COMPETITIVE REPORT'!D24</f>
        <v>GREMO MI PO SVOJE 2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13</v>
      </c>
      <c r="H24" s="37">
        <f>'WEEKLY COMPETITIVE REPORT'!H24</f>
        <v>24</v>
      </c>
      <c r="I24" s="14">
        <f>'WEEKLY COMPETITIVE REPORT'!I24/Y4</f>
        <v>1898.0245595301656</v>
      </c>
      <c r="J24" s="14">
        <f>'WEEKLY COMPETITIVE REPORT'!J24/Y4</f>
        <v>4014.94927923118</v>
      </c>
      <c r="K24" s="22">
        <f>'WEEKLY COMPETITIVE REPORT'!K24</f>
        <v>269</v>
      </c>
      <c r="L24" s="22">
        <f>'WEEKLY COMPETITIVE REPORT'!L24</f>
        <v>687</v>
      </c>
      <c r="M24" s="64">
        <f>'WEEKLY COMPETITIVE REPORT'!M24</f>
        <v>-52.726063829787236</v>
      </c>
      <c r="N24" s="14">
        <f t="shared" si="3"/>
        <v>79.08435664709023</v>
      </c>
      <c r="O24" s="37">
        <f>'WEEKLY COMPETITIVE REPORT'!O24</f>
        <v>24</v>
      </c>
      <c r="P24" s="14">
        <f>'WEEKLY COMPETITIVE REPORT'!P24/Y4</f>
        <v>3075.2802989855845</v>
      </c>
      <c r="Q24" s="14">
        <f>'WEEKLY COMPETITIVE REPORT'!Q24/Y4</f>
        <v>5690.06940736786</v>
      </c>
      <c r="R24" s="22">
        <f>'WEEKLY COMPETITIVE REPORT'!R24</f>
        <v>504</v>
      </c>
      <c r="S24" s="22">
        <f>'WEEKLY COMPETITIVE REPORT'!S24</f>
        <v>1078</v>
      </c>
      <c r="T24" s="64">
        <f>'WEEKLY COMPETITIVE REPORT'!T24</f>
        <v>-45.953553835327234</v>
      </c>
      <c r="U24" s="14">
        <f>'WEEKLY COMPETITIVE REPORT'!U24/Y4</f>
        <v>747429.2578750667</v>
      </c>
      <c r="V24" s="14">
        <f t="shared" si="4"/>
        <v>128.13667912439936</v>
      </c>
      <c r="W24" s="25">
        <f t="shared" si="5"/>
        <v>750504.5381740523</v>
      </c>
      <c r="X24" s="22">
        <f>'WEEKLY COMPETITIVE REPORT'!X24</f>
        <v>122020</v>
      </c>
      <c r="Y24" s="56">
        <f>'WEEKLY COMPETITIVE REPORT'!Y24</f>
        <v>122524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WALKING WITH DINOSAURS 3D</v>
      </c>
      <c r="D25" s="4" t="str">
        <f>'WEEKLY COMPETITIVE REPORT'!D25</f>
        <v>SPREHOD Z DINOZAVRI 3D</v>
      </c>
      <c r="E25" s="4" t="str">
        <f>'WEEKLY COMPETITIVE REPORT'!E25</f>
        <v>FOX</v>
      </c>
      <c r="F25" s="4" t="str">
        <f>'WEEKLY COMPETITIVE REPORT'!F25</f>
        <v>Blitz</v>
      </c>
      <c r="G25" s="37">
        <f>'WEEKLY COMPETITIVE REPORT'!G25</f>
        <v>6</v>
      </c>
      <c r="H25" s="37">
        <f>'WEEKLY COMPETITIVE REPORT'!H25</f>
        <v>22</v>
      </c>
      <c r="I25" s="14">
        <f>'WEEKLY COMPETITIVE REPORT'!I25/Y4</f>
        <v>2578.7506673785374</v>
      </c>
      <c r="J25" s="14">
        <f>'WEEKLY COMPETITIVE REPORT'!J25/Y4</f>
        <v>4108.382274426054</v>
      </c>
      <c r="K25" s="22">
        <f>'WEEKLY COMPETITIVE REPORT'!K25</f>
        <v>323</v>
      </c>
      <c r="L25" s="22">
        <f>'WEEKLY COMPETITIVE REPORT'!L25</f>
        <v>387</v>
      </c>
      <c r="M25" s="64">
        <f>'WEEKLY COMPETITIVE REPORT'!M25</f>
        <v>-37.231968810916186</v>
      </c>
      <c r="N25" s="14">
        <f t="shared" si="3"/>
        <v>117.21593942629715</v>
      </c>
      <c r="O25" s="37">
        <f>'WEEKLY COMPETITIVE REPORT'!O25</f>
        <v>22</v>
      </c>
      <c r="P25" s="14">
        <f>'WEEKLY COMPETITIVE REPORT'!P25/Y4</f>
        <v>3063.2674853176723</v>
      </c>
      <c r="Q25" s="14">
        <f>'WEEKLY COMPETITIVE REPORT'!Q25/Y4</f>
        <v>4918.579818473038</v>
      </c>
      <c r="R25" s="22">
        <f>'WEEKLY COMPETITIVE REPORT'!R25</f>
        <v>405</v>
      </c>
      <c r="S25" s="22">
        <f>'WEEKLY COMPETITIVE REPORT'!S25</f>
        <v>707</v>
      </c>
      <c r="T25" s="64">
        <f>'WEEKLY COMPETITIVE REPORT'!T25</f>
        <v>-37.72048846675712</v>
      </c>
      <c r="U25" s="14">
        <f>'WEEKLY COMPETITIVE REPORT'!U25/Y4</f>
        <v>124021.62306460224</v>
      </c>
      <c r="V25" s="14">
        <f t="shared" si="4"/>
        <v>139.23943115080328</v>
      </c>
      <c r="W25" s="25">
        <f t="shared" si="5"/>
        <v>127084.89054991992</v>
      </c>
      <c r="X25" s="22">
        <f>'WEEKLY COMPETITIVE REPORT'!X25</f>
        <v>16313</v>
      </c>
      <c r="Y25" s="56">
        <f>'WEEKLY COMPETITIVE REPORT'!Y25</f>
        <v>16718</v>
      </c>
    </row>
    <row r="26" spans="1:25" ht="12.75" customHeight="1">
      <c r="A26" s="50">
        <v>13</v>
      </c>
      <c r="B26" s="4">
        <f>'WEEKLY COMPETITIVE REPORT'!B26</f>
        <v>7</v>
      </c>
      <c r="C26" s="4" t="str">
        <f>'WEEKLY COMPETITIVE REPORT'!C26</f>
        <v>I FRANKENSTEIN</v>
      </c>
      <c r="D26" s="4" t="str">
        <f>'WEEKLY COMPETITIVE REPORT'!D26</f>
        <v>JAZ FRANKENSTEIN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2</v>
      </c>
      <c r="H26" s="37">
        <f>'WEEKLY COMPETITIVE REPORT'!H26</f>
        <v>8</v>
      </c>
      <c r="I26" s="14">
        <f>'WEEKLY COMPETITIVE REPORT'!I26/Y4</f>
        <v>2134.276561665777</v>
      </c>
      <c r="J26" s="14">
        <f>'WEEKLY COMPETITIVE REPORT'!J26/Y4</f>
        <v>4717.031500266951</v>
      </c>
      <c r="K26" s="22">
        <f>'WEEKLY COMPETITIVE REPORT'!K26</f>
        <v>272</v>
      </c>
      <c r="L26" s="22">
        <f>'WEEKLY COMPETITIVE REPORT'!L26</f>
        <v>623</v>
      </c>
      <c r="M26" s="64">
        <f>'WEEKLY COMPETITIVE REPORT'!M26</f>
        <v>-54.75382003395586</v>
      </c>
      <c r="N26" s="14">
        <f t="shared" si="3"/>
        <v>266.78457020822214</v>
      </c>
      <c r="O26" s="37">
        <f>'WEEKLY COMPETITIVE REPORT'!O26</f>
        <v>8</v>
      </c>
      <c r="P26" s="14">
        <f>'WEEKLY COMPETITIVE REPORT'!P26/Y4</f>
        <v>2881.7405232247734</v>
      </c>
      <c r="Q26" s="14">
        <f>'WEEKLY COMPETITIVE REPORT'!Q26/Y4</f>
        <v>6723.171382808329</v>
      </c>
      <c r="R26" s="22">
        <f>'WEEKLY COMPETITIVE REPORT'!R26</f>
        <v>391</v>
      </c>
      <c r="S26" s="22">
        <f>'WEEKLY COMPETITIVE REPORT'!S26</f>
        <v>966</v>
      </c>
      <c r="T26" s="64">
        <f>'WEEKLY COMPETITIVE REPORT'!T26</f>
        <v>-57.13718483224141</v>
      </c>
      <c r="U26" s="14">
        <f>'WEEKLY COMPETITIVE REPORT'!U26/Y4</f>
        <v>6723.171382808329</v>
      </c>
      <c r="V26" s="14">
        <f t="shared" si="4"/>
        <v>360.21756540309667</v>
      </c>
      <c r="W26" s="25">
        <f t="shared" si="5"/>
        <v>9604.911906033103</v>
      </c>
      <c r="X26" s="22">
        <f>'WEEKLY COMPETITIVE REPORT'!X26</f>
        <v>966</v>
      </c>
      <c r="Y26" s="56">
        <f>'WEEKLY COMPETITIVE REPORT'!Y26</f>
        <v>1357</v>
      </c>
    </row>
    <row r="27" spans="1:25" ht="12.75" customHeight="1">
      <c r="A27" s="50">
        <v>14</v>
      </c>
      <c r="B27" s="4">
        <f>'WEEKLY COMPETITIVE REPORT'!B27</f>
        <v>9</v>
      </c>
      <c r="C27" s="4" t="str">
        <f>'WEEKLY COMPETITIVE REPORT'!C27</f>
        <v>HOBBIT: DESOLATION OF SMAUG</v>
      </c>
      <c r="D27" s="4" t="str">
        <f>'WEEKLY COMPETITIVE REPORT'!D27</f>
        <v>HOBIT: SMAUGOVA PUŠČA</v>
      </c>
      <c r="E27" s="4" t="str">
        <f>'WEEKLY COMPETITIVE REPORT'!E27</f>
        <v>WB</v>
      </c>
      <c r="F27" s="4" t="str">
        <f>'WEEKLY COMPETITIVE REPORT'!F27</f>
        <v>Blitz</v>
      </c>
      <c r="G27" s="37">
        <f>'WEEKLY COMPETITIVE REPORT'!G27</f>
        <v>8</v>
      </c>
      <c r="H27" s="37">
        <f>'WEEKLY COMPETITIVE REPORT'!H27</f>
        <v>26</v>
      </c>
      <c r="I27" s="14">
        <f>'WEEKLY COMPETITIVE REPORT'!I27/Y4</f>
        <v>2000.8008542445275</v>
      </c>
      <c r="J27" s="14">
        <f>'WEEKLY COMPETITIVE REPORT'!J27/Y17</f>
        <v>1.399429386590585</v>
      </c>
      <c r="K27" s="22">
        <f>'WEEKLY COMPETITIVE REPORT'!K27</f>
        <v>245</v>
      </c>
      <c r="L27" s="22">
        <f>'WEEKLY COMPETITIVE REPORT'!L27</f>
        <v>472</v>
      </c>
      <c r="M27" s="64">
        <f>'WEEKLY COMPETITIVE REPORT'!M27</f>
        <v>-49.065579340808696</v>
      </c>
      <c r="N27" s="14">
        <f t="shared" si="3"/>
        <v>76.9538790094049</v>
      </c>
      <c r="O27" s="37">
        <f>'WEEKLY COMPETITIVE REPORT'!O27</f>
        <v>26</v>
      </c>
      <c r="P27" s="14">
        <f>'WEEKLY COMPETITIVE REPORT'!P27/Y4</f>
        <v>2624.132407901762</v>
      </c>
      <c r="Q27" s="14">
        <f>'WEEKLY COMPETITIVE REPORT'!Q27/Y17</f>
        <v>2.018069424631479</v>
      </c>
      <c r="R27" s="22">
        <f>'WEEKLY COMPETITIVE REPORT'!R27</f>
        <v>348</v>
      </c>
      <c r="S27" s="22">
        <f>'WEEKLY COMPETITIVE REPORT'!S27</f>
        <v>724</v>
      </c>
      <c r="T27" s="64">
        <f>'WEEKLY COMPETITIVE REPORT'!T27</f>
        <v>-53.67577756833176</v>
      </c>
      <c r="U27" s="14">
        <f>'WEEKLY COMPETITIVE REPORT'!U27/Y17</f>
        <v>236.82738944365192</v>
      </c>
      <c r="V27" s="14">
        <f t="shared" si="4"/>
        <v>100.92816953468315</v>
      </c>
      <c r="W27" s="25">
        <f t="shared" si="5"/>
        <v>2860.959797345414</v>
      </c>
      <c r="X27" s="22">
        <f>'WEEKLY COMPETITIVE REPORT'!X27</f>
        <v>79481</v>
      </c>
      <c r="Y27" s="56">
        <f>'WEEKLY COMPETITIVE REPORT'!Y27</f>
        <v>79829</v>
      </c>
    </row>
    <row r="28" spans="1:25" ht="12.75">
      <c r="A28" s="50">
        <v>15</v>
      </c>
      <c r="B28" s="4" t="str">
        <f>'WEEKLY COMPETITIVE REPORT'!B28</f>
        <v>New</v>
      </c>
      <c r="C28" s="4" t="str">
        <f>'WEEKLY COMPETITIVE REPORT'!C28</f>
        <v>JEUNE &amp; JOLIE</v>
      </c>
      <c r="D28" s="4" t="str">
        <f>'WEEKLY COMPETITIVE REPORT'!D28</f>
        <v>MLADA IN LEPA</v>
      </c>
      <c r="E28" s="4" t="str">
        <f>'WEEKLY COMPETITIVE REPORT'!E28</f>
        <v>IND</v>
      </c>
      <c r="F28" s="4" t="str">
        <f>'WEEKLY COMPETITIVE REPORT'!F28</f>
        <v>FIVIA</v>
      </c>
      <c r="G28" s="37">
        <f>'WEEKLY COMPETITIVE REPORT'!G28</f>
        <v>1</v>
      </c>
      <c r="H28" s="37">
        <f>'WEEKLY COMPETITIVE REPORT'!H28</f>
        <v>1</v>
      </c>
      <c r="I28" s="14">
        <f>'WEEKLY COMPETITIVE REPORT'!I28/Y4</f>
        <v>1703.1500266951416</v>
      </c>
      <c r="J28" s="14">
        <f>'WEEKLY COMPETITIVE REPORT'!J28/Y17</f>
        <v>0</v>
      </c>
      <c r="K28" s="22">
        <f>'WEEKLY COMPETITIVE REPORT'!K28</f>
        <v>273</v>
      </c>
      <c r="L28" s="22">
        <f>'WEEKLY COMPETITIVE REPORT'!L28</f>
        <v>0</v>
      </c>
      <c r="M28" s="64">
        <f>'WEEKLY COMPETITIVE REPORT'!M28</f>
        <v>0</v>
      </c>
      <c r="N28" s="14">
        <f t="shared" si="3"/>
        <v>1703.1500266951416</v>
      </c>
      <c r="O28" s="37">
        <f>'WEEKLY COMPETITIVE REPORT'!O28</f>
        <v>0</v>
      </c>
      <c r="P28" s="14">
        <f>'WEEKLY COMPETITIVE REPORT'!P28/Y4</f>
        <v>2614.7891083822747</v>
      </c>
      <c r="Q28" s="14">
        <f>'WEEKLY COMPETITIVE REPORT'!Q28/Y17</f>
        <v>0</v>
      </c>
      <c r="R28" s="22">
        <f>'WEEKLY COMPETITIVE REPORT'!R28</f>
        <v>433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2.4845458868283403</v>
      </c>
      <c r="V28" s="14" t="e">
        <f t="shared" si="4"/>
        <v>#DIV/0!</v>
      </c>
      <c r="W28" s="25">
        <f t="shared" si="5"/>
        <v>2617.273654269103</v>
      </c>
      <c r="X28" s="22">
        <f>'WEEKLY COMPETITIVE REPORT'!W29</f>
        <v>220431</v>
      </c>
      <c r="Y28" s="56">
        <f>'WEEKLY COMPETITIVE REPORT'!X29</f>
        <v>45138</v>
      </c>
    </row>
    <row r="29" spans="1:25" ht="12.75">
      <c r="A29" s="50">
        <v>16</v>
      </c>
      <c r="B29" s="4">
        <f>'WEEKLY COMPETITIVE REPORT'!B29</f>
        <v>17</v>
      </c>
      <c r="C29" s="4" t="str">
        <f>'WEEKLY COMPETITIVE REPORT'!C29</f>
        <v>NIKO 2</v>
      </c>
      <c r="D29" s="4" t="str">
        <f>'WEEKLY COMPETITIVE REPORT'!D29</f>
        <v>JELENČEK NIKO 2</v>
      </c>
      <c r="E29" s="4" t="str">
        <f>'WEEKLY COMPETITIVE REPORT'!E29</f>
        <v>IND</v>
      </c>
      <c r="F29" s="4" t="str">
        <f>'WEEKLY COMPETITIVE REPORT'!F29</f>
        <v>Karantanija</v>
      </c>
      <c r="G29" s="37">
        <f>'WEEKLY COMPETITIVE REPORT'!G29</f>
        <v>11</v>
      </c>
      <c r="H29" s="37">
        <f>'WEEKLY COMPETITIVE REPORT'!H29</f>
        <v>10</v>
      </c>
      <c r="I29" s="14">
        <f>'WEEKLY COMPETITIVE REPORT'!I29/Y4</f>
        <v>1361.4522156967432</v>
      </c>
      <c r="J29" s="14">
        <f>'WEEKLY COMPETITIVE REPORT'!J29/Y17</f>
        <v>0.48264384213029005</v>
      </c>
      <c r="K29" s="22">
        <f>'WEEKLY COMPETITIVE REPORT'!K29</f>
        <v>192</v>
      </c>
      <c r="L29" s="22">
        <f>'WEEKLY COMPETITIVE REPORT'!L29</f>
        <v>203</v>
      </c>
      <c r="M29" s="64">
        <f>'WEEKLY COMPETITIVE REPORT'!M29</f>
        <v>0.49261083743843415</v>
      </c>
      <c r="N29" s="14">
        <f t="shared" si="3"/>
        <v>136.14522156967433</v>
      </c>
      <c r="O29" s="37">
        <f>'WEEKLY COMPETITIVE REPORT'!O29</f>
        <v>10</v>
      </c>
      <c r="P29" s="14">
        <f>'WEEKLY COMPETITIVE REPORT'!P29/Y4</f>
        <v>1474.906567004805</v>
      </c>
      <c r="Q29" s="14">
        <f>'WEEKLY COMPETITIVE REPORT'!Q29/Y17</f>
        <v>0.5715644317641465</v>
      </c>
      <c r="R29" s="22">
        <f>'WEEKLY COMPETITIVE REPORT'!R29</f>
        <v>210</v>
      </c>
      <c r="S29" s="22">
        <f>'WEEKLY COMPETITIVE REPORT'!S29</f>
        <v>242</v>
      </c>
      <c r="T29" s="64">
        <f>'WEEKLY COMPETITIVE REPORT'!T29</f>
        <v>-8.069883527454252</v>
      </c>
      <c r="U29" s="14" t="e">
        <f>'WEEKLY COMPETITIVE REPORT'!#REF!/Y4</f>
        <v>#REF!</v>
      </c>
      <c r="V29" s="14">
        <f t="shared" si="4"/>
        <v>147.4906567004805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45348</v>
      </c>
    </row>
    <row r="30" spans="1:25" ht="12.75">
      <c r="A30" s="51">
        <v>17</v>
      </c>
      <c r="B30" s="4">
        <f>'WEEKLY COMPETITIVE REPORT'!B30</f>
        <v>12</v>
      </c>
      <c r="C30" s="4" t="str">
        <f>'WEEKLY COMPETITIVE REPORT'!C30</f>
        <v>PARANORMAL ACTIVITY: THE MARKED ONES</v>
      </c>
      <c r="D30" s="4" t="str">
        <f>'WEEKLY COMPETITIVE REPORT'!D30</f>
        <v>PARANORMALNO: OZNAČENI</v>
      </c>
      <c r="E30" s="4" t="str">
        <f>'WEEKLY COMPETITIVE REPORT'!E30</f>
        <v>PAR</v>
      </c>
      <c r="F30" s="4" t="str">
        <f>'WEEKLY COMPETITIVE REPORT'!F30</f>
        <v>Karantanija</v>
      </c>
      <c r="G30" s="37">
        <f>'WEEKLY COMPETITIVE REPORT'!G30</f>
        <v>4</v>
      </c>
      <c r="H30" s="37">
        <f>'WEEKLY COMPETITIVE REPORT'!H30</f>
        <v>8</v>
      </c>
      <c r="I30" s="14">
        <f>'WEEKLY COMPETITIVE REPORT'!I30/Y4</f>
        <v>999.7330485851576</v>
      </c>
      <c r="J30" s="14">
        <f>'WEEKLY COMPETITIVE REPORT'!J30/Y17</f>
        <v>0.9605325725154541</v>
      </c>
      <c r="K30" s="22">
        <f>'WEEKLY COMPETITIVE REPORT'!K30</f>
        <v>125</v>
      </c>
      <c r="L30" s="22">
        <f>'WEEKLY COMPETITIVE REPORT'!L30</f>
        <v>361</v>
      </c>
      <c r="M30" s="64">
        <f>'WEEKLY COMPETITIVE REPORT'!M30</f>
        <v>-62.92079207920792</v>
      </c>
      <c r="N30" s="14">
        <f t="shared" si="3"/>
        <v>124.9666310731447</v>
      </c>
      <c r="O30" s="37">
        <f>'WEEKLY COMPETITIVE REPORT'!O30</f>
        <v>8</v>
      </c>
      <c r="P30" s="14">
        <f>'WEEKLY COMPETITIVE REPORT'!P30/Y4</f>
        <v>1265.3497063534437</v>
      </c>
      <c r="Q30" s="14">
        <f>'WEEKLY COMPETITIVE REPORT'!Q30/Y17</f>
        <v>1.157394198763671</v>
      </c>
      <c r="R30" s="22">
        <f>'WEEKLY COMPETITIVE REPORT'!R30</f>
        <v>164</v>
      </c>
      <c r="S30" s="22">
        <f>'WEEKLY COMPETITIVE REPORT'!S30</f>
        <v>454</v>
      </c>
      <c r="T30" s="64">
        <f>'WEEKLY COMPETITIVE REPORT'!T30</f>
        <v>-61.05176663927691</v>
      </c>
      <c r="U30" s="14">
        <f>'WEEKLY COMPETITIVE REPORT'!U30/Y4</f>
        <v>28240.790176187933</v>
      </c>
      <c r="V30" s="14">
        <f t="shared" si="4"/>
        <v>158.16871329418046</v>
      </c>
      <c r="W30" s="25">
        <f t="shared" si="5"/>
        <v>29506.139882541378</v>
      </c>
      <c r="X30" s="22">
        <f>'WEEKLY COMPETITIVE REPORT'!X30</f>
        <v>3962</v>
      </c>
      <c r="Y30" s="56">
        <f>'WEEKLY COMPETITIVE REPORT'!Y30</f>
        <v>4126</v>
      </c>
    </row>
    <row r="31" spans="1:25" ht="12.75">
      <c r="A31" s="50">
        <v>18</v>
      </c>
      <c r="B31" s="4">
        <f>'WEEKLY COMPETITIVE REPORT'!B31</f>
        <v>13</v>
      </c>
      <c r="C31" s="4" t="str">
        <f>'WEEKLY COMPETITIVE REPORT'!C31</f>
        <v>CLOUDY WITH A CHANCE OF MEATBALLS 2</v>
      </c>
      <c r="D31" s="4" t="str">
        <f>'WEEKLY COMPETITIVE REPORT'!D31</f>
        <v>OBLAČNO Z MESNIMI KROGLICAMI 2</v>
      </c>
      <c r="E31" s="4" t="str">
        <f>'WEEKLY COMPETITIVE REPORT'!E31</f>
        <v>SONY</v>
      </c>
      <c r="F31" s="4" t="str">
        <f>'WEEKLY COMPETITIVE REPORT'!F31</f>
        <v>CF</v>
      </c>
      <c r="G31" s="37">
        <f>'WEEKLY COMPETITIVE REPORT'!G31</f>
        <v>5</v>
      </c>
      <c r="H31" s="37">
        <f>'WEEKLY COMPETITIVE REPORT'!H31</f>
        <v>13</v>
      </c>
      <c r="I31" s="14">
        <f>'WEEKLY COMPETITIVE REPORT'!I31/Y4</f>
        <v>795.515216230646</v>
      </c>
      <c r="J31" s="14">
        <f>'WEEKLY COMPETITIVE REPORT'!J31/Y17</f>
        <v>0.9362815026153115</v>
      </c>
      <c r="K31" s="22">
        <f>'WEEKLY COMPETITIVE REPORT'!K31</f>
        <v>118</v>
      </c>
      <c r="L31" s="22">
        <f>'WEEKLY COMPETITIVE REPORT'!L31</f>
        <v>416</v>
      </c>
      <c r="M31" s="64">
        <f>'WEEKLY COMPETITIVE REPORT'!M31</f>
        <v>-69.73082783138649</v>
      </c>
      <c r="N31" s="14">
        <f t="shared" si="3"/>
        <v>61.193478171588154</v>
      </c>
      <c r="O31" s="37">
        <f>'WEEKLY COMPETITIVE REPORT'!O31</f>
        <v>13</v>
      </c>
      <c r="P31" s="14">
        <f>'WEEKLY COMPETITIVE REPORT'!P31/Y4</f>
        <v>795.515216230646</v>
      </c>
      <c r="Q31" s="14">
        <f>'WEEKLY COMPETITIVE REPORT'!Q31/Y17</f>
        <v>1.0779838326200666</v>
      </c>
      <c r="R31" s="22">
        <f>'WEEKLY COMPETITIVE REPORT'!R31</f>
        <v>118</v>
      </c>
      <c r="S31" s="22">
        <f>'WEEKLY COMPETITIVE REPORT'!S31</f>
        <v>485</v>
      </c>
      <c r="T31" s="64">
        <f>'WEEKLY COMPETITIVE REPORT'!T31</f>
        <v>-73.70974856638729</v>
      </c>
      <c r="U31" s="14">
        <f>'WEEKLY COMPETITIVE REPORT'!U31/Y4</f>
        <v>22614.789108382276</v>
      </c>
      <c r="V31" s="14">
        <f t="shared" si="4"/>
        <v>61.193478171588154</v>
      </c>
      <c r="W31" s="25">
        <f t="shared" si="5"/>
        <v>23410.304324612924</v>
      </c>
      <c r="X31" s="22">
        <f>'WEEKLY COMPETITIVE REPORT'!X31</f>
        <v>3290</v>
      </c>
      <c r="Y31" s="56">
        <f>'WEEKLY COMPETITIVE REPORT'!Y31</f>
        <v>3408</v>
      </c>
    </row>
    <row r="32" spans="1:25" ht="12.75">
      <c r="A32" s="50">
        <v>19</v>
      </c>
      <c r="B32" s="4">
        <f>'WEEKLY COMPETITIVE REPORT'!B32</f>
        <v>15</v>
      </c>
      <c r="C32" s="4" t="str">
        <f>'WEEKLY COMPETITIVE REPORT'!C32</f>
        <v>SAVING MR BANKS</v>
      </c>
      <c r="D32" s="4" t="str">
        <f>'WEEKLY COMPETITIVE REPORT'!D32</f>
        <v>REŠEVANJE GOSPODA BANKSA</v>
      </c>
      <c r="E32" s="4" t="str">
        <f>'WEEKLY COMPETITIVE REPORT'!E32</f>
        <v>BVI</v>
      </c>
      <c r="F32" s="4" t="str">
        <f>'WEEKLY COMPETITIVE REPORT'!F32</f>
        <v>CENEX</v>
      </c>
      <c r="G32" s="37">
        <f>'WEEKLY COMPETITIVE REPORT'!G32</f>
        <v>3</v>
      </c>
      <c r="H32" s="37">
        <f>'WEEKLY COMPETITIVE REPORT'!H32</f>
        <v>10</v>
      </c>
      <c r="I32" s="14">
        <f>'WEEKLY COMPETITIVE REPORT'!I32/Y4</f>
        <v>456.48691938067276</v>
      </c>
      <c r="J32" s="14">
        <f>'WEEKLY COMPETITIVE REPORT'!J32/Y17</f>
        <v>0.5815501664289111</v>
      </c>
      <c r="K32" s="22">
        <f>'WEEKLY COMPETITIVE REPORT'!K32</f>
        <v>59</v>
      </c>
      <c r="L32" s="22">
        <f>'WEEKLY COMPETITIVE REPORT'!L32</f>
        <v>224</v>
      </c>
      <c r="M32" s="64">
        <f>'WEEKLY COMPETITIVE REPORT'!M32</f>
        <v>-72.03597710547834</v>
      </c>
      <c r="N32" s="14">
        <f t="shared" si="3"/>
        <v>45.64869193806727</v>
      </c>
      <c r="O32" s="37">
        <f>'WEEKLY COMPETITIVE REPORT'!O32</f>
        <v>10</v>
      </c>
      <c r="P32" s="14">
        <f>'WEEKLY COMPETITIVE REPORT'!P32/Y4</f>
        <v>678.0565936999466</v>
      </c>
      <c r="Q32" s="14">
        <f>'WEEKLY COMPETITIVE REPORT'!Q32/Y17</f>
        <v>0.8739895387541607</v>
      </c>
      <c r="R32" s="22">
        <f>'WEEKLY COMPETITIVE REPORT'!R32</f>
        <v>92</v>
      </c>
      <c r="S32" s="22">
        <f>'WEEKLY COMPETITIVE REPORT'!S32</f>
        <v>349</v>
      </c>
      <c r="T32" s="64">
        <f>'WEEKLY COMPETITIVE REPORT'!T32</f>
        <v>-72.36126224156692</v>
      </c>
      <c r="U32" s="14">
        <f>'WEEKLY COMPETITIVE REPORT'!U32/Y4</f>
        <v>10840.896956753872</v>
      </c>
      <c r="V32" s="14">
        <f t="shared" si="4"/>
        <v>67.80565936999466</v>
      </c>
      <c r="W32" s="25">
        <f t="shared" si="5"/>
        <v>11518.953550453818</v>
      </c>
      <c r="X32" s="22">
        <f>'WEEKLY COMPETITIVE REPORT'!X32</f>
        <v>1519</v>
      </c>
      <c r="Y32" s="56">
        <f>'WEEKLY COMPETITIVE REPORT'!Y32</f>
        <v>1611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246</v>
      </c>
      <c r="I34" s="32">
        <f>SUM(I14:I33)</f>
        <v>112163.64121729846</v>
      </c>
      <c r="J34" s="31">
        <f>SUM(J14:J33)</f>
        <v>130165.86604344998</v>
      </c>
      <c r="K34" s="31">
        <f>SUM(K14:K33)</f>
        <v>14722</v>
      </c>
      <c r="L34" s="31">
        <f>SUM(L14:L33)</f>
        <v>18675</v>
      </c>
      <c r="M34" s="64">
        <f>'WEEKLY COMPETITIVE REPORT'!M34</f>
        <v>-63.92504507598523</v>
      </c>
      <c r="N34" s="32">
        <f>I34/H34</f>
        <v>455.9497610459287</v>
      </c>
      <c r="O34" s="40">
        <f>'WEEKLY COMPETITIVE REPORT'!O34</f>
        <v>245</v>
      </c>
      <c r="P34" s="31">
        <f>SUM(P14:P33)</f>
        <v>148623.8654564869</v>
      </c>
      <c r="Q34" s="31">
        <f>SUM(Q14:Q33)</f>
        <v>170302.0150719017</v>
      </c>
      <c r="R34" s="31">
        <f>SUM(R14:R33)</f>
        <v>20706</v>
      </c>
      <c r="S34" s="31">
        <f>SUM(S14:S33)</f>
        <v>25953</v>
      </c>
      <c r="T34" s="65">
        <f>P34/Q34-100%</f>
        <v>-0.1272923846864774</v>
      </c>
      <c r="U34" s="31" t="e">
        <f>SUM(U14:U33)</f>
        <v>#REF!</v>
      </c>
      <c r="V34" s="32">
        <f>P34/O34</f>
        <v>606.6280222713751</v>
      </c>
      <c r="W34" s="31" t="e">
        <f>SUM(W14:W33)</f>
        <v>#REF!</v>
      </c>
      <c r="X34" s="31" t="e">
        <f>SUM(X14:X33)</f>
        <v>#REF!</v>
      </c>
      <c r="Y34" s="35">
        <f>SUM(Y14:Y33)</f>
        <v>485774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2014-02-06T12:50:42Z</dcterms:modified>
  <cp:category/>
  <cp:version/>
  <cp:contentType/>
  <cp:contentStatus/>
</cp:coreProperties>
</file>