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170" windowWidth="26565" windowHeight="982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<sst xmlns="http://schemas.openxmlformats.org/spreadsheetml/2006/main" count="268" uniqueCount="98">
  <si>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</si>
  <si>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</si>
  <si>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</si>
  <si>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</si>
  <si>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</si>
  <si>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</si>
  <si>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</si>
  <si>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</si>
  <si>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</si>
  <si>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</si>
  <si>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</si>
  <si>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</si>
  <si>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</si>
  <si>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</si>
  <si>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</si>
  <si>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</si>
  <si>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</si>
  <si>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</si>
  <si>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</si>
  <si>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</si>
  <si>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</si>
  <si>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</si>
  <si>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</si>
  <si>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</si>
  <si>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</si>
  <si>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</si>
  <si>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</si>
  <si>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</si>
  <si>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</si>
  <si>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</si>
  <si>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</si>
  <si>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</si>
  <si>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</si>
  <si>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</si>
  <si>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</si>
  <si>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</si>
  <si>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</si>
  <si>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</si>
  <si>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</si>
  <si>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</si>
  <si>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</si>
  <si>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</si>
  <si>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</si>
  <si>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</si>
  <si>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</si>
  <si>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</si>
  <si>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</si>
  <si>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</si>
  <si>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</si>
  <si>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WB</t>
  </si>
  <si>
    <t>BVI</t>
  </si>
  <si>
    <t>CENEX</t>
  </si>
  <si>
    <t>PAR</t>
  </si>
  <si>
    <t>GREMO MI PO SVOJE 2</t>
  </si>
  <si>
    <t>NIKO 2</t>
  </si>
  <si>
    <t>JELENČEK NIKO 2</t>
  </si>
  <si>
    <t>FROZEN 3D</t>
  </si>
  <si>
    <t>LEDENO KRALJESTVO 3D</t>
  </si>
  <si>
    <t>HOBBIT: DESOLATION OF SMAUG</t>
  </si>
  <si>
    <t>HOBIT: SMAUGOVA PUŠČA</t>
  </si>
  <si>
    <t>New</t>
  </si>
  <si>
    <t>WOLF OF WALL STREET</t>
  </si>
  <si>
    <t>VOLK Z WALL STREETA</t>
  </si>
  <si>
    <t>WALKING WITH DINOSAURS 3D</t>
  </si>
  <si>
    <t>SPREHOD Z DINOZAVRI 3D</t>
  </si>
  <si>
    <t>FOX</t>
  </si>
  <si>
    <t>SONY</t>
  </si>
  <si>
    <t>CF</t>
  </si>
  <si>
    <t>SECRET LIFE OF WALTER MITTY</t>
  </si>
  <si>
    <t>SKRIVNOSTNO ŽIVLJENJE WALTERJA MITTYJA</t>
  </si>
  <si>
    <t>47 RONIN</t>
  </si>
  <si>
    <t>UNI</t>
  </si>
  <si>
    <t>FREE BIRDS</t>
  </si>
  <si>
    <t>PURANA NA BEGU</t>
  </si>
  <si>
    <t>I FRANKENSTEIN</t>
  </si>
  <si>
    <t>JAZ FRANKENSTEIN</t>
  </si>
  <si>
    <t>AMERICAN HUSTLE</t>
  </si>
  <si>
    <t>AMERIŠKE PREVARE</t>
  </si>
  <si>
    <t>THE LEGEND OF HERCULES</t>
  </si>
  <si>
    <t>LEGENDA O HERKULU</t>
  </si>
  <si>
    <t>MLADA IN LEPA</t>
  </si>
  <si>
    <t>ZORAN, MOJ NEČAK IDIOT</t>
  </si>
  <si>
    <t>JEUNE &amp; JOLIE</t>
  </si>
  <si>
    <t>HER</t>
  </si>
  <si>
    <t>ONA</t>
  </si>
  <si>
    <t>JACK RYAN</t>
  </si>
  <si>
    <t>AGENT RYAN</t>
  </si>
  <si>
    <t>06 - Feb</t>
  </si>
  <si>
    <t>07 - Feb</t>
  </si>
  <si>
    <t>09 - Feb</t>
  </si>
  <si>
    <t>12 - Feb</t>
  </si>
  <si>
    <t>ROBOCOP</t>
  </si>
  <si>
    <t>DALLAS BUYERS CLUB</t>
  </si>
  <si>
    <t>KLUB ZDRAVJA DALLAS</t>
  </si>
  <si>
    <t>12 YEARS A SLAVE</t>
  </si>
  <si>
    <t>12 LET SUŽENJ</t>
  </si>
  <si>
    <t>THE LEGO MOVIE</t>
  </si>
  <si>
    <t>LEGO FILM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</si>
</sst>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 quotePrefix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6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V18" sqref="V1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88</v>
      </c>
      <c r="L4" s="20"/>
      <c r="M4" s="79" t="s">
        <v>89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87</v>
      </c>
      <c r="L5" s="7"/>
      <c r="M5" s="80" t="s">
        <v>90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41683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60</v>
      </c>
      <c r="C14" s="4" t="s">
        <v>94</v>
      </c>
      <c r="D14" s="4" t="s">
        <v>95</v>
      </c>
      <c r="E14" s="15" t="s">
        <v>46</v>
      </c>
      <c r="F14" s="15" t="s">
        <v>42</v>
      </c>
      <c r="G14" s="37">
        <v>1</v>
      </c>
      <c r="H14" s="37">
        <v>12</v>
      </c>
      <c r="I14" s="14">
        <v>14819</v>
      </c>
      <c r="J14" s="14"/>
      <c r="K14" s="14">
        <v>2569</v>
      </c>
      <c r="L14" s="14"/>
      <c r="M14" s="64"/>
      <c r="N14" s="14">
        <f>I14/H14</f>
        <v>1234.9166666666667</v>
      </c>
      <c r="O14" s="73">
        <v>12</v>
      </c>
      <c r="P14" s="14">
        <v>21471</v>
      </c>
      <c r="Q14" s="14"/>
      <c r="R14" s="14">
        <v>4073</v>
      </c>
      <c r="S14" s="14"/>
      <c r="T14" s="64"/>
      <c r="U14" s="74"/>
      <c r="V14" s="14">
        <f>P14/O14</f>
        <v>1789.25</v>
      </c>
      <c r="W14" s="74">
        <f>SUM(U14,P14)</f>
        <v>21471</v>
      </c>
      <c r="X14" s="74"/>
      <c r="Y14" s="75">
        <f>SUM(X14,R14)</f>
        <v>4073</v>
      </c>
    </row>
    <row r="15" spans="1:25" ht="12.75">
      <c r="A15" s="72">
        <v>2</v>
      </c>
      <c r="B15" s="72">
        <v>2</v>
      </c>
      <c r="C15" s="4" t="s">
        <v>72</v>
      </c>
      <c r="D15" s="4" t="s">
        <v>73</v>
      </c>
      <c r="E15" s="15" t="s">
        <v>46</v>
      </c>
      <c r="F15" s="15" t="s">
        <v>36</v>
      </c>
      <c r="G15" s="37">
        <v>3</v>
      </c>
      <c r="H15" s="37">
        <v>16</v>
      </c>
      <c r="I15" s="14">
        <v>18353</v>
      </c>
      <c r="J15" s="14">
        <v>15469</v>
      </c>
      <c r="K15" s="14">
        <v>3401</v>
      </c>
      <c r="L15" s="14">
        <v>2844</v>
      </c>
      <c r="M15" s="64">
        <f>(I15/J15*100)-100</f>
        <v>18.643739091085394</v>
      </c>
      <c r="N15" s="14">
        <f>I15/H15</f>
        <v>1147.0625</v>
      </c>
      <c r="O15" s="38">
        <v>16</v>
      </c>
      <c r="P15" s="14">
        <v>21137</v>
      </c>
      <c r="Q15" s="14">
        <v>18286</v>
      </c>
      <c r="R15" s="14">
        <v>4015</v>
      </c>
      <c r="S15" s="14">
        <v>3493</v>
      </c>
      <c r="T15" s="64">
        <f>(P15/Q15*100)-100</f>
        <v>15.591162638083773</v>
      </c>
      <c r="U15" s="74">
        <v>40121</v>
      </c>
      <c r="V15" s="14">
        <f>P15/O15</f>
        <v>1321.0625</v>
      </c>
      <c r="W15" s="74">
        <f>SUM(U15,P15)</f>
        <v>61258</v>
      </c>
      <c r="X15" s="74">
        <v>7950</v>
      </c>
      <c r="Y15" s="75">
        <f>SUM(X15,R15)</f>
        <v>11965</v>
      </c>
    </row>
    <row r="16" spans="1:25" ht="12.75">
      <c r="A16" s="72">
        <v>3</v>
      </c>
      <c r="B16" s="72" t="s">
        <v>60</v>
      </c>
      <c r="C16" s="4" t="s">
        <v>96</v>
      </c>
      <c r="D16" s="4" t="s">
        <v>97</v>
      </c>
      <c r="E16" s="15" t="s">
        <v>49</v>
      </c>
      <c r="F16" s="15" t="s">
        <v>42</v>
      </c>
      <c r="G16" s="37">
        <v>1</v>
      </c>
      <c r="H16" s="37">
        <v>18</v>
      </c>
      <c r="I16" s="24">
        <v>16778</v>
      </c>
      <c r="J16" s="24"/>
      <c r="K16" s="101">
        <v>2840</v>
      </c>
      <c r="L16" s="101"/>
      <c r="M16" s="64"/>
      <c r="N16" s="14">
        <f>I16/H16</f>
        <v>932.1111111111111</v>
      </c>
      <c r="O16" s="73">
        <v>18</v>
      </c>
      <c r="P16" s="94">
        <v>20787</v>
      </c>
      <c r="Q16" s="94"/>
      <c r="R16" s="94">
        <v>3684</v>
      </c>
      <c r="S16" s="94"/>
      <c r="T16" s="64"/>
      <c r="U16" s="74"/>
      <c r="V16" s="14">
        <f>P16/O16</f>
        <v>1154.8333333333333</v>
      </c>
      <c r="W16" s="74">
        <f>SUM(U16,P16)</f>
        <v>20787</v>
      </c>
      <c r="X16" s="74"/>
      <c r="Y16" s="75">
        <f>SUM(X16,R16)</f>
        <v>3684</v>
      </c>
    </row>
    <row r="17" spans="1:25" ht="12.75">
      <c r="A17" s="72">
        <v>4</v>
      </c>
      <c r="B17" s="72">
        <v>1</v>
      </c>
      <c r="C17" s="4" t="s">
        <v>61</v>
      </c>
      <c r="D17" s="4" t="s">
        <v>62</v>
      </c>
      <c r="E17" s="15" t="s">
        <v>46</v>
      </c>
      <c r="F17" s="15" t="s">
        <v>42</v>
      </c>
      <c r="G17" s="37">
        <v>7</v>
      </c>
      <c r="H17" s="37">
        <v>10</v>
      </c>
      <c r="I17" s="24">
        <v>11234</v>
      </c>
      <c r="J17" s="24">
        <v>13960</v>
      </c>
      <c r="K17" s="99">
        <v>1825</v>
      </c>
      <c r="L17" s="99">
        <v>2232</v>
      </c>
      <c r="M17" s="64">
        <f>(I17/J17*100)-100</f>
        <v>-19.527220630372483</v>
      </c>
      <c r="N17" s="14">
        <f>I17/H17</f>
        <v>1123.4</v>
      </c>
      <c r="O17" s="73">
        <v>10</v>
      </c>
      <c r="P17" s="22">
        <v>16170</v>
      </c>
      <c r="Q17" s="22">
        <v>18643</v>
      </c>
      <c r="R17" s="22">
        <v>2729</v>
      </c>
      <c r="S17" s="22">
        <v>3152</v>
      </c>
      <c r="T17" s="64">
        <f>(P17/Q17*100)-100</f>
        <v>-13.265032451858602</v>
      </c>
      <c r="U17" s="74">
        <v>402057</v>
      </c>
      <c r="V17" s="24">
        <f>P17/O17</f>
        <v>1617</v>
      </c>
      <c r="W17" s="74">
        <f>SUM(U17,P17)</f>
        <v>418227</v>
      </c>
      <c r="X17" s="74">
        <v>68872</v>
      </c>
      <c r="Y17" s="75">
        <f>SUM(X17,R17)</f>
        <v>71601</v>
      </c>
    </row>
    <row r="18" spans="1:25" ht="13.5" customHeight="1">
      <c r="A18" s="72">
        <v>5</v>
      </c>
      <c r="B18" s="72" t="s">
        <v>60</v>
      </c>
      <c r="C18" s="4" t="s">
        <v>91</v>
      </c>
      <c r="D18" s="4" t="s">
        <v>91</v>
      </c>
      <c r="E18" s="15" t="s">
        <v>66</v>
      </c>
      <c r="F18" s="15" t="s">
        <v>67</v>
      </c>
      <c r="G18" s="37">
        <v>1</v>
      </c>
      <c r="H18" s="37">
        <v>11</v>
      </c>
      <c r="I18" s="14">
        <v>8919</v>
      </c>
      <c r="J18" s="14"/>
      <c r="K18" s="101">
        <v>1621</v>
      </c>
      <c r="L18" s="101"/>
      <c r="M18" s="64"/>
      <c r="N18" s="14">
        <f>I18/H18</f>
        <v>810.8181818181819</v>
      </c>
      <c r="O18" s="38">
        <v>11</v>
      </c>
      <c r="P18" s="14">
        <v>11419</v>
      </c>
      <c r="Q18" s="14"/>
      <c r="R18" s="14">
        <v>2191</v>
      </c>
      <c r="S18" s="14"/>
      <c r="T18" s="64"/>
      <c r="U18" s="74"/>
      <c r="V18" s="24">
        <f>P18/O18</f>
        <v>1038.090909090909</v>
      </c>
      <c r="W18" s="74">
        <f>SUM(U18,P18)</f>
        <v>11419</v>
      </c>
      <c r="X18" s="74"/>
      <c r="Y18" s="75">
        <f>SUM(X18,R18)</f>
        <v>2191</v>
      </c>
    </row>
    <row r="19" spans="1:25" ht="12.75">
      <c r="A19" s="72">
        <v>6</v>
      </c>
      <c r="B19" s="72">
        <v>3</v>
      </c>
      <c r="C19" s="4" t="s">
        <v>76</v>
      </c>
      <c r="D19" s="4" t="s">
        <v>77</v>
      </c>
      <c r="E19" s="15" t="s">
        <v>66</v>
      </c>
      <c r="F19" s="15" t="s">
        <v>67</v>
      </c>
      <c r="G19" s="37">
        <v>3</v>
      </c>
      <c r="H19" s="37">
        <v>13</v>
      </c>
      <c r="I19" s="91">
        <v>7550</v>
      </c>
      <c r="J19" s="91">
        <v>9726</v>
      </c>
      <c r="K19" s="97">
        <v>1250</v>
      </c>
      <c r="L19" s="97">
        <v>1617</v>
      </c>
      <c r="M19" s="64">
        <f>(I19/J19*100)-100</f>
        <v>-22.373020769072596</v>
      </c>
      <c r="N19" s="14">
        <f>I19/H19</f>
        <v>580.7692307692307</v>
      </c>
      <c r="O19" s="73">
        <v>13</v>
      </c>
      <c r="P19" s="22">
        <v>10984</v>
      </c>
      <c r="Q19" s="22">
        <v>14010</v>
      </c>
      <c r="R19" s="22">
        <v>1965</v>
      </c>
      <c r="S19" s="22">
        <v>2554</v>
      </c>
      <c r="T19" s="64">
        <f>(P19/Q19*100)-100</f>
        <v>-21.598857958601002</v>
      </c>
      <c r="U19" s="74">
        <v>42370</v>
      </c>
      <c r="V19" s="14">
        <f>P19/O19</f>
        <v>844.9230769230769</v>
      </c>
      <c r="W19" s="74">
        <f>SUM(U19,P19)</f>
        <v>53354</v>
      </c>
      <c r="X19" s="74">
        <v>7956</v>
      </c>
      <c r="Y19" s="75">
        <f>SUM(X19,R19)</f>
        <v>9921</v>
      </c>
    </row>
    <row r="20" spans="1:25" ht="12.75">
      <c r="A20" s="72">
        <v>7</v>
      </c>
      <c r="B20" s="72">
        <v>5</v>
      </c>
      <c r="C20" s="4" t="s">
        <v>78</v>
      </c>
      <c r="D20" s="4" t="s">
        <v>79</v>
      </c>
      <c r="E20" s="15" t="s">
        <v>46</v>
      </c>
      <c r="F20" s="15" t="s">
        <v>42</v>
      </c>
      <c r="G20" s="37">
        <v>3</v>
      </c>
      <c r="H20" s="37">
        <v>14</v>
      </c>
      <c r="I20" s="24">
        <v>6039</v>
      </c>
      <c r="J20" s="24">
        <v>7491</v>
      </c>
      <c r="K20" s="14">
        <v>974</v>
      </c>
      <c r="L20" s="14">
        <v>1178</v>
      </c>
      <c r="M20" s="64">
        <f>(I20/J20*100)-100</f>
        <v>-19.38325991189427</v>
      </c>
      <c r="N20" s="14">
        <f>I20/H20</f>
        <v>431.35714285714283</v>
      </c>
      <c r="O20" s="73">
        <v>14</v>
      </c>
      <c r="P20" s="14">
        <v>7933</v>
      </c>
      <c r="Q20" s="14">
        <v>9911</v>
      </c>
      <c r="R20" s="14">
        <v>1351</v>
      </c>
      <c r="S20" s="14">
        <v>1632</v>
      </c>
      <c r="T20" s="64">
        <f>(P20/Q20*100)-100</f>
        <v>-19.957622843305415</v>
      </c>
      <c r="U20" s="74">
        <v>24248</v>
      </c>
      <c r="V20" s="14">
        <f>P20/O20</f>
        <v>566.6428571428571</v>
      </c>
      <c r="W20" s="74">
        <f>SUM(U20,P20)</f>
        <v>32181</v>
      </c>
      <c r="X20" s="74">
        <v>4061</v>
      </c>
      <c r="Y20" s="75">
        <f>SUM(X20,R20)</f>
        <v>5412</v>
      </c>
    </row>
    <row r="21" spans="1:25" ht="12.75">
      <c r="A21" s="72">
        <v>8</v>
      </c>
      <c r="B21" s="72">
        <v>6</v>
      </c>
      <c r="C21" s="89" t="s">
        <v>56</v>
      </c>
      <c r="D21" s="89" t="s">
        <v>57</v>
      </c>
      <c r="E21" s="15" t="s">
        <v>50</v>
      </c>
      <c r="F21" s="15" t="s">
        <v>51</v>
      </c>
      <c r="G21" s="37">
        <v>10</v>
      </c>
      <c r="H21" s="37">
        <v>22</v>
      </c>
      <c r="I21" s="14">
        <v>6599</v>
      </c>
      <c r="J21" s="14">
        <v>5910</v>
      </c>
      <c r="K21" s="14">
        <v>1271</v>
      </c>
      <c r="L21" s="14">
        <v>1164</v>
      </c>
      <c r="M21" s="64">
        <f>(I21/J21*100)-100</f>
        <v>11.658206429780037</v>
      </c>
      <c r="N21" s="14">
        <f>I21/H21</f>
        <v>299.95454545454544</v>
      </c>
      <c r="O21" s="73">
        <v>22</v>
      </c>
      <c r="P21" s="14">
        <v>7821</v>
      </c>
      <c r="Q21" s="14">
        <v>7479</v>
      </c>
      <c r="R21" s="14">
        <v>1558</v>
      </c>
      <c r="S21" s="14">
        <v>1509</v>
      </c>
      <c r="T21" s="64">
        <f>(P21/Q21*100)-100</f>
        <v>4.572803850782179</v>
      </c>
      <c r="U21" s="74">
        <v>284324</v>
      </c>
      <c r="V21" s="14">
        <f>P21/O21</f>
        <v>355.5</v>
      </c>
      <c r="W21" s="74">
        <f>SUM(U21,P21)</f>
        <v>292145</v>
      </c>
      <c r="X21" s="74">
        <v>56929</v>
      </c>
      <c r="Y21" s="75">
        <f>SUM(X21,R21)</f>
        <v>58487</v>
      </c>
    </row>
    <row r="22" spans="1:25" ht="12.75">
      <c r="A22" s="72">
        <v>9</v>
      </c>
      <c r="B22" s="72">
        <v>4</v>
      </c>
      <c r="C22" s="4" t="s">
        <v>85</v>
      </c>
      <c r="D22" s="4" t="s">
        <v>86</v>
      </c>
      <c r="E22" s="15" t="s">
        <v>52</v>
      </c>
      <c r="F22" s="15" t="s">
        <v>36</v>
      </c>
      <c r="G22" s="37">
        <v>2</v>
      </c>
      <c r="H22" s="37">
        <v>9</v>
      </c>
      <c r="I22" s="24">
        <v>5480</v>
      </c>
      <c r="J22" s="24">
        <v>7965</v>
      </c>
      <c r="K22" s="91">
        <v>968</v>
      </c>
      <c r="L22" s="91">
        <v>1391</v>
      </c>
      <c r="M22" s="64">
        <f>(I22/J22*100)-100</f>
        <v>-31.198995605775266</v>
      </c>
      <c r="N22" s="14">
        <f>I22/H22</f>
        <v>608.8888888888889</v>
      </c>
      <c r="O22" s="37">
        <v>9</v>
      </c>
      <c r="P22" s="22">
        <v>7383</v>
      </c>
      <c r="Q22" s="22">
        <v>11117</v>
      </c>
      <c r="R22" s="22">
        <v>1391</v>
      </c>
      <c r="S22" s="22">
        <v>2103</v>
      </c>
      <c r="T22" s="64">
        <f>(P22/Q22*100)-100</f>
        <v>-33.58819825492489</v>
      </c>
      <c r="U22" s="74">
        <v>11655</v>
      </c>
      <c r="V22" s="14">
        <f>P22/O22</f>
        <v>820.3333333333334</v>
      </c>
      <c r="W22" s="74">
        <f>SUM(U22,P22)</f>
        <v>19038</v>
      </c>
      <c r="X22" s="74">
        <v>2246</v>
      </c>
      <c r="Y22" s="75">
        <f>SUM(X22,R22)</f>
        <v>3637</v>
      </c>
    </row>
    <row r="23" spans="1:25" ht="12.75">
      <c r="A23" s="72">
        <v>10</v>
      </c>
      <c r="B23" s="72">
        <v>8</v>
      </c>
      <c r="C23" s="4" t="s">
        <v>83</v>
      </c>
      <c r="D23" s="4" t="s">
        <v>84</v>
      </c>
      <c r="E23" s="15" t="s">
        <v>66</v>
      </c>
      <c r="F23" s="15" t="s">
        <v>67</v>
      </c>
      <c r="G23" s="37">
        <v>2</v>
      </c>
      <c r="H23" s="37">
        <v>11</v>
      </c>
      <c r="I23" s="91">
        <v>2941</v>
      </c>
      <c r="J23" s="91">
        <v>4032</v>
      </c>
      <c r="K23" s="99">
        <v>493</v>
      </c>
      <c r="L23" s="99">
        <v>777</v>
      </c>
      <c r="M23" s="64">
        <f>(I23/J23*100)-100</f>
        <v>-27.058531746031747</v>
      </c>
      <c r="N23" s="14">
        <f>I23/H23</f>
        <v>267.3636363636364</v>
      </c>
      <c r="O23" s="73">
        <v>11</v>
      </c>
      <c r="P23" s="14">
        <v>4111</v>
      </c>
      <c r="Q23" s="14">
        <v>5371</v>
      </c>
      <c r="R23" s="14">
        <v>721</v>
      </c>
      <c r="S23" s="14">
        <v>1050</v>
      </c>
      <c r="T23" s="64">
        <f>(P23/Q23*100)-100</f>
        <v>-23.459318562651276</v>
      </c>
      <c r="U23" s="74">
        <v>6391</v>
      </c>
      <c r="V23" s="14">
        <f>P23/O23</f>
        <v>373.72727272727275</v>
      </c>
      <c r="W23" s="74">
        <f>SUM(U23,P23)</f>
        <v>10502</v>
      </c>
      <c r="X23" s="76">
        <v>1220</v>
      </c>
      <c r="Y23" s="75">
        <f>SUM(X23,R23)</f>
        <v>1941</v>
      </c>
    </row>
    <row r="24" spans="1:25" ht="12.75">
      <c r="A24" s="72">
        <v>11</v>
      </c>
      <c r="B24" s="72" t="s">
        <v>60</v>
      </c>
      <c r="C24" s="4" t="s">
        <v>92</v>
      </c>
      <c r="D24" s="4" t="s">
        <v>93</v>
      </c>
      <c r="E24" s="15" t="s">
        <v>46</v>
      </c>
      <c r="F24" s="15" t="s">
        <v>47</v>
      </c>
      <c r="G24" s="37">
        <v>1</v>
      </c>
      <c r="H24" s="37">
        <v>8</v>
      </c>
      <c r="I24" s="24">
        <v>2935</v>
      </c>
      <c r="J24" s="24"/>
      <c r="K24" s="24">
        <v>517</v>
      </c>
      <c r="L24" s="24"/>
      <c r="M24" s="64"/>
      <c r="N24" s="14">
        <f>I24/H24</f>
        <v>366.875</v>
      </c>
      <c r="O24" s="73">
        <v>8</v>
      </c>
      <c r="P24" s="22">
        <v>3990</v>
      </c>
      <c r="Q24" s="22"/>
      <c r="R24" s="22">
        <v>761</v>
      </c>
      <c r="S24" s="22"/>
      <c r="T24" s="64"/>
      <c r="U24" s="74"/>
      <c r="V24" s="14">
        <f>P24/O24</f>
        <v>498.75</v>
      </c>
      <c r="W24" s="74">
        <f>SUM(U24,P24)</f>
        <v>3990</v>
      </c>
      <c r="X24" s="76"/>
      <c r="Y24" s="75">
        <f>SUM(X24,R24)</f>
        <v>761</v>
      </c>
    </row>
    <row r="25" spans="1:25" ht="12.75" customHeight="1">
      <c r="A25" s="72">
        <v>12</v>
      </c>
      <c r="B25" s="72">
        <v>7</v>
      </c>
      <c r="C25" s="4" t="s">
        <v>70</v>
      </c>
      <c r="D25" s="4" t="s">
        <v>70</v>
      </c>
      <c r="E25" s="15" t="s">
        <v>71</v>
      </c>
      <c r="F25" s="15" t="s">
        <v>36</v>
      </c>
      <c r="G25" s="37">
        <v>4</v>
      </c>
      <c r="H25" s="37">
        <v>8</v>
      </c>
      <c r="I25" s="24">
        <v>2172</v>
      </c>
      <c r="J25" s="24">
        <v>4254</v>
      </c>
      <c r="K25" s="24">
        <v>379</v>
      </c>
      <c r="L25" s="24">
        <v>759</v>
      </c>
      <c r="M25" s="64">
        <f>(I25/J25*100)-100</f>
        <v>-48.94217207334274</v>
      </c>
      <c r="N25" s="14">
        <f>I25/H25</f>
        <v>271.5</v>
      </c>
      <c r="O25" s="73">
        <v>8</v>
      </c>
      <c r="P25" s="14">
        <v>3083</v>
      </c>
      <c r="Q25" s="14">
        <v>5603</v>
      </c>
      <c r="R25" s="24">
        <v>570</v>
      </c>
      <c r="S25" s="24">
        <v>1047</v>
      </c>
      <c r="T25" s="64">
        <f>(P25/Q25*100)-100</f>
        <v>-44.975905764768875</v>
      </c>
      <c r="U25" s="102">
        <v>42526</v>
      </c>
      <c r="V25" s="14">
        <f>P25/O25</f>
        <v>385.375</v>
      </c>
      <c r="W25" s="74">
        <f>SUM(U25,P25)</f>
        <v>45609</v>
      </c>
      <c r="X25" s="74">
        <v>8160</v>
      </c>
      <c r="Y25" s="75">
        <f>SUM(X25,R25)</f>
        <v>8730</v>
      </c>
    </row>
    <row r="26" spans="1:25" ht="12.75" customHeight="1">
      <c r="A26" s="72">
        <v>13</v>
      </c>
      <c r="B26" s="72">
        <v>12</v>
      </c>
      <c r="C26" s="89" t="s">
        <v>63</v>
      </c>
      <c r="D26" s="89" t="s">
        <v>64</v>
      </c>
      <c r="E26" s="15" t="s">
        <v>65</v>
      </c>
      <c r="F26" s="15" t="s">
        <v>42</v>
      </c>
      <c r="G26" s="37">
        <v>7</v>
      </c>
      <c r="H26" s="37">
        <v>22</v>
      </c>
      <c r="I26" s="14">
        <v>1956</v>
      </c>
      <c r="J26" s="14">
        <v>1932</v>
      </c>
      <c r="K26" s="14">
        <v>348</v>
      </c>
      <c r="L26" s="14">
        <v>323</v>
      </c>
      <c r="M26" s="64">
        <f>(I26/J26*100)-100</f>
        <v>1.242236024844729</v>
      </c>
      <c r="N26" s="14">
        <f>I26/H26</f>
        <v>88.9090909090909</v>
      </c>
      <c r="O26" s="37">
        <v>22</v>
      </c>
      <c r="P26" s="14">
        <v>3015</v>
      </c>
      <c r="Q26" s="14">
        <v>2295</v>
      </c>
      <c r="R26" s="14">
        <v>630</v>
      </c>
      <c r="S26" s="14">
        <v>405</v>
      </c>
      <c r="T26" s="64">
        <f>(P26/Q26*100)-100</f>
        <v>31.372549019607845</v>
      </c>
      <c r="U26" s="100">
        <v>95287</v>
      </c>
      <c r="V26" s="14">
        <f>P26/O26</f>
        <v>137.04545454545453</v>
      </c>
      <c r="W26" s="74">
        <f>SUM(U26,P26)</f>
        <v>98302</v>
      </c>
      <c r="X26" s="74">
        <v>16739</v>
      </c>
      <c r="Y26" s="75">
        <f>SUM(X26,R26)</f>
        <v>17369</v>
      </c>
    </row>
    <row r="27" spans="1:25" ht="12.75">
      <c r="A27" s="72">
        <v>14</v>
      </c>
      <c r="B27" s="72">
        <v>9</v>
      </c>
      <c r="C27" s="4" t="s">
        <v>81</v>
      </c>
      <c r="D27" s="4" t="s">
        <v>81</v>
      </c>
      <c r="E27" s="15" t="s">
        <v>46</v>
      </c>
      <c r="F27" s="15" t="s">
        <v>48</v>
      </c>
      <c r="G27" s="37">
        <v>2</v>
      </c>
      <c r="H27" s="37">
        <v>11</v>
      </c>
      <c r="I27" s="24">
        <v>2149</v>
      </c>
      <c r="J27" s="24">
        <v>3039</v>
      </c>
      <c r="K27" s="22">
        <v>419</v>
      </c>
      <c r="L27" s="22">
        <v>541</v>
      </c>
      <c r="M27" s="64">
        <f>(I27/J27*100)-100</f>
        <v>-29.285949325436007</v>
      </c>
      <c r="N27" s="14">
        <f>I27/H27</f>
        <v>195.36363636363637</v>
      </c>
      <c r="O27" s="73">
        <v>11</v>
      </c>
      <c r="P27" s="14">
        <v>2646</v>
      </c>
      <c r="Q27" s="14">
        <v>4700</v>
      </c>
      <c r="R27" s="14">
        <v>527</v>
      </c>
      <c r="S27" s="14">
        <v>1030</v>
      </c>
      <c r="T27" s="64">
        <f>(P27/Q27*100)-100</f>
        <v>-43.702127659574465</v>
      </c>
      <c r="U27" s="96">
        <v>11982</v>
      </c>
      <c r="V27" s="14">
        <f>P27/O27</f>
        <v>240.54545454545453</v>
      </c>
      <c r="W27" s="74">
        <f>SUM(U27,P27)</f>
        <v>14628</v>
      </c>
      <c r="X27" s="76">
        <v>3012</v>
      </c>
      <c r="Y27" s="75">
        <f>SUM(X27,R27)</f>
        <v>3539</v>
      </c>
    </row>
    <row r="28" spans="1:25" ht="12.75">
      <c r="A28" s="72">
        <v>15</v>
      </c>
      <c r="B28" s="72">
        <v>15</v>
      </c>
      <c r="C28" s="4" t="s">
        <v>82</v>
      </c>
      <c r="D28" s="4" t="s">
        <v>80</v>
      </c>
      <c r="E28" s="15" t="s">
        <v>46</v>
      </c>
      <c r="F28" s="15" t="s">
        <v>48</v>
      </c>
      <c r="G28" s="37">
        <v>2</v>
      </c>
      <c r="H28" s="37">
        <v>1</v>
      </c>
      <c r="I28" s="24">
        <v>1167</v>
      </c>
      <c r="J28" s="24">
        <v>1276</v>
      </c>
      <c r="K28" s="14">
        <v>245</v>
      </c>
      <c r="L28" s="14">
        <v>273</v>
      </c>
      <c r="M28" s="64">
        <f>(I28/J28*100)-100</f>
        <v>-8.542319749216304</v>
      </c>
      <c r="N28" s="14">
        <f>I28/H28</f>
        <v>1167</v>
      </c>
      <c r="O28" s="73">
        <v>1</v>
      </c>
      <c r="P28" s="14">
        <v>2626</v>
      </c>
      <c r="Q28" s="14">
        <v>1959</v>
      </c>
      <c r="R28" s="14">
        <v>584</v>
      </c>
      <c r="S28" s="14">
        <v>433</v>
      </c>
      <c r="T28" s="64">
        <f>(P28/Q28*100)-100</f>
        <v>34.04798366513529</v>
      </c>
      <c r="U28" s="74">
        <v>7184</v>
      </c>
      <c r="V28" s="14">
        <f>P28/O28</f>
        <v>2626</v>
      </c>
      <c r="W28" s="74">
        <f>SUM(U28,P28)</f>
        <v>9810</v>
      </c>
      <c r="X28" s="74">
        <v>1468</v>
      </c>
      <c r="Y28" s="75">
        <f>SUM(X28,R28)</f>
        <v>2052</v>
      </c>
    </row>
    <row r="29" spans="1:25" ht="12.75">
      <c r="A29" s="72">
        <v>16</v>
      </c>
      <c r="B29" s="72">
        <v>10</v>
      </c>
      <c r="C29" s="4" t="s">
        <v>68</v>
      </c>
      <c r="D29" s="4" t="s">
        <v>69</v>
      </c>
      <c r="E29" s="15" t="s">
        <v>65</v>
      </c>
      <c r="F29" s="15" t="s">
        <v>42</v>
      </c>
      <c r="G29" s="37">
        <v>5</v>
      </c>
      <c r="H29" s="37">
        <v>10</v>
      </c>
      <c r="I29" s="24">
        <v>1901</v>
      </c>
      <c r="J29" s="24">
        <v>1752</v>
      </c>
      <c r="K29" s="24">
        <v>318</v>
      </c>
      <c r="L29" s="24">
        <v>343</v>
      </c>
      <c r="M29" s="64">
        <f>(I29/J29*100)-100</f>
        <v>8.504566210045667</v>
      </c>
      <c r="N29" s="14">
        <f>I29/H29</f>
        <v>190.1</v>
      </c>
      <c r="O29" s="38">
        <v>10</v>
      </c>
      <c r="P29" s="14">
        <v>2581</v>
      </c>
      <c r="Q29" s="14">
        <v>2389</v>
      </c>
      <c r="R29" s="14">
        <v>444</v>
      </c>
      <c r="S29" s="14">
        <v>471</v>
      </c>
      <c r="T29" s="64">
        <f>(P29/Q29*100)-100</f>
        <v>8.036835496023429</v>
      </c>
      <c r="U29" s="90">
        <v>29607</v>
      </c>
      <c r="V29" s="14">
        <f>P29/O29</f>
        <v>258.1</v>
      </c>
      <c r="W29" s="74">
        <f>SUM(U29,P29)</f>
        <v>32188</v>
      </c>
      <c r="X29" s="74">
        <v>5566</v>
      </c>
      <c r="Y29" s="75">
        <f>SUM(X29,R29)</f>
        <v>6010</v>
      </c>
    </row>
    <row r="30" spans="1:25" ht="12.75">
      <c r="A30" s="72">
        <v>17</v>
      </c>
      <c r="B30" s="72">
        <v>11</v>
      </c>
      <c r="C30" s="4" t="s">
        <v>53</v>
      </c>
      <c r="D30" s="4" t="s">
        <v>53</v>
      </c>
      <c r="E30" s="15" t="s">
        <v>46</v>
      </c>
      <c r="F30" s="15" t="s">
        <v>47</v>
      </c>
      <c r="G30" s="37">
        <v>14</v>
      </c>
      <c r="H30" s="37">
        <v>24</v>
      </c>
      <c r="I30" s="24">
        <v>1425</v>
      </c>
      <c r="J30" s="24">
        <v>1422</v>
      </c>
      <c r="K30" s="22">
        <v>280</v>
      </c>
      <c r="L30" s="22">
        <v>269</v>
      </c>
      <c r="M30" s="64">
        <f>(I30/J30*100)-100</f>
        <v>0.2109704641350305</v>
      </c>
      <c r="N30" s="14">
        <f>I30/H30</f>
        <v>59.375</v>
      </c>
      <c r="O30" s="37">
        <v>24</v>
      </c>
      <c r="P30" s="22">
        <v>2373</v>
      </c>
      <c r="Q30" s="22">
        <v>2304</v>
      </c>
      <c r="R30" s="22">
        <v>641</v>
      </c>
      <c r="S30" s="22">
        <v>504</v>
      </c>
      <c r="T30" s="64">
        <f>(P30/Q30*100)-100</f>
        <v>2.9947916666666714</v>
      </c>
      <c r="U30" s="74">
        <v>562278</v>
      </c>
      <c r="V30" s="14">
        <f>P30/O30</f>
        <v>98.875</v>
      </c>
      <c r="W30" s="74">
        <f>SUM(U30,P30)</f>
        <v>564651</v>
      </c>
      <c r="X30" s="74">
        <v>122524</v>
      </c>
      <c r="Y30" s="75">
        <f>SUM(X30,R30)</f>
        <v>123165</v>
      </c>
    </row>
    <row r="31" spans="1:25" ht="12.75">
      <c r="A31" s="72">
        <v>18</v>
      </c>
      <c r="B31" s="72">
        <v>14</v>
      </c>
      <c r="C31" s="98" t="s">
        <v>58</v>
      </c>
      <c r="D31" s="4" t="s">
        <v>59</v>
      </c>
      <c r="E31" s="15" t="s">
        <v>49</v>
      </c>
      <c r="F31" s="15" t="s">
        <v>42</v>
      </c>
      <c r="G31" s="37">
        <v>9</v>
      </c>
      <c r="H31" s="37">
        <v>26</v>
      </c>
      <c r="I31" s="24">
        <v>1377</v>
      </c>
      <c r="J31" s="24">
        <v>1499</v>
      </c>
      <c r="K31" s="24">
        <v>234</v>
      </c>
      <c r="L31" s="24">
        <v>245</v>
      </c>
      <c r="M31" s="64">
        <f>(I31/J31*100)-100</f>
        <v>-8.138759172781846</v>
      </c>
      <c r="N31" s="14">
        <f>I31/H31</f>
        <v>52.96153846153846</v>
      </c>
      <c r="O31" s="38">
        <v>26</v>
      </c>
      <c r="P31" s="14">
        <v>2033</v>
      </c>
      <c r="Q31" s="14">
        <v>1966</v>
      </c>
      <c r="R31" s="14">
        <v>398</v>
      </c>
      <c r="S31" s="14">
        <v>348</v>
      </c>
      <c r="T31" s="64">
        <f>(P31/Q31*100)-100</f>
        <v>3.407934893184134</v>
      </c>
      <c r="U31" s="90">
        <v>500014</v>
      </c>
      <c r="V31" s="14">
        <f>P31/O31</f>
        <v>78.1923076923077</v>
      </c>
      <c r="W31" s="74">
        <f>SUM(U31,P31)</f>
        <v>502047</v>
      </c>
      <c r="X31" s="74">
        <v>79829</v>
      </c>
      <c r="Y31" s="75">
        <f>SUM(X31,R31)</f>
        <v>80227</v>
      </c>
    </row>
    <row r="32" spans="1:25" ht="12.75">
      <c r="A32" s="72">
        <v>19</v>
      </c>
      <c r="B32" s="72">
        <v>16</v>
      </c>
      <c r="C32" s="4" t="s">
        <v>54</v>
      </c>
      <c r="D32" s="4" t="s">
        <v>55</v>
      </c>
      <c r="E32" s="15" t="s">
        <v>46</v>
      </c>
      <c r="F32" s="15" t="s">
        <v>36</v>
      </c>
      <c r="G32" s="37">
        <v>12</v>
      </c>
      <c r="H32" s="37">
        <v>10</v>
      </c>
      <c r="I32" s="14">
        <v>1044</v>
      </c>
      <c r="J32" s="14">
        <v>1020</v>
      </c>
      <c r="K32" s="14">
        <v>196</v>
      </c>
      <c r="L32" s="14">
        <v>192</v>
      </c>
      <c r="M32" s="64">
        <f>(I32/J32*100)-100</f>
        <v>2.35294117647058</v>
      </c>
      <c r="N32" s="14">
        <f>I32/H32</f>
        <v>104.4</v>
      </c>
      <c r="O32" s="37">
        <v>10</v>
      </c>
      <c r="P32" s="14">
        <v>1193</v>
      </c>
      <c r="Q32" s="14">
        <v>1105</v>
      </c>
      <c r="R32" s="14">
        <v>238</v>
      </c>
      <c r="S32" s="14">
        <v>210</v>
      </c>
      <c r="T32" s="64">
        <f>(P32/Q32*100)-100</f>
        <v>7.963800904977376</v>
      </c>
      <c r="U32" s="90">
        <v>220431</v>
      </c>
      <c r="V32" s="14">
        <f>P32/O32</f>
        <v>119.3</v>
      </c>
      <c r="W32" s="74">
        <f>SUM(U32,P32)</f>
        <v>221624</v>
      </c>
      <c r="X32" s="74">
        <v>45348</v>
      </c>
      <c r="Y32" s="75">
        <f>SUM(X32,R32)</f>
        <v>45586</v>
      </c>
    </row>
    <row r="33" spans="1:25" ht="13.5" thickBot="1">
      <c r="A33" s="72">
        <v>20</v>
      </c>
      <c r="B33" s="72">
        <v>13</v>
      </c>
      <c r="C33" s="4" t="s">
        <v>74</v>
      </c>
      <c r="D33" s="4" t="s">
        <v>75</v>
      </c>
      <c r="E33" s="15" t="s">
        <v>46</v>
      </c>
      <c r="F33" s="15" t="s">
        <v>47</v>
      </c>
      <c r="G33" s="37">
        <v>3</v>
      </c>
      <c r="H33" s="37">
        <v>8</v>
      </c>
      <c r="I33" s="14">
        <v>500</v>
      </c>
      <c r="J33" s="14">
        <v>1599</v>
      </c>
      <c r="K33" s="95">
        <v>92</v>
      </c>
      <c r="L33" s="95">
        <v>272</v>
      </c>
      <c r="M33" s="64">
        <f>(I33/J33*100)-100</f>
        <v>-68.73045653533458</v>
      </c>
      <c r="N33" s="14">
        <f>I33/H33</f>
        <v>62.5</v>
      </c>
      <c r="O33" s="38">
        <v>8</v>
      </c>
      <c r="P33" s="14">
        <v>621</v>
      </c>
      <c r="Q33" s="14">
        <v>2159</v>
      </c>
      <c r="R33" s="14">
        <v>121</v>
      </c>
      <c r="S33" s="14">
        <v>391</v>
      </c>
      <c r="T33" s="64">
        <f>(P33/Q33*100)-100</f>
        <v>-71.23668364983789</v>
      </c>
      <c r="U33" s="84">
        <v>7196</v>
      </c>
      <c r="V33" s="14">
        <f>P33/O33</f>
        <v>77.625</v>
      </c>
      <c r="W33" s="74">
        <f>SUM(U33,P33)</f>
        <v>7817</v>
      </c>
      <c r="X33" s="84">
        <v>1357</v>
      </c>
      <c r="Y33" s="75">
        <f>SUM(X33,R33)</f>
        <v>1478</v>
      </c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264</v>
      </c>
      <c r="I34" s="31">
        <f>SUM(I14:I33)</f>
        <v>115338</v>
      </c>
      <c r="J34" s="31">
        <v>232940</v>
      </c>
      <c r="K34" s="31">
        <f>SUM(K14:K33)</f>
        <v>20240</v>
      </c>
      <c r="L34" s="31">
        <v>44683</v>
      </c>
      <c r="M34" s="68">
        <f>(I34/J34*100)-100</f>
        <v>-50.48596205031339</v>
      </c>
      <c r="N34" s="32">
        <f>I34/H34</f>
        <v>436.8863636363636</v>
      </c>
      <c r="O34" s="34">
        <f>SUM(O14:O33)</f>
        <v>264</v>
      </c>
      <c r="P34" s="31">
        <f>SUM(P14:P33)</f>
        <v>153377</v>
      </c>
      <c r="Q34" s="31">
        <v>348995</v>
      </c>
      <c r="R34" s="31">
        <f>SUM(R14:R33)</f>
        <v>28592</v>
      </c>
      <c r="S34" s="31">
        <v>70166</v>
      </c>
      <c r="T34" s="68">
        <f>(P34/Q34*100)-100</f>
        <v>-56.05180589979799</v>
      </c>
      <c r="U34" s="31">
        <f>SUM(U14:U33)</f>
        <v>2287671</v>
      </c>
      <c r="V34" s="86">
        <f>P34/O34</f>
        <v>580.9734848484849</v>
      </c>
      <c r="W34" s="88">
        <f>SUM(U34,P34)</f>
        <v>2441048</v>
      </c>
      <c r="X34" s="87">
        <f>SUM(X14:X33)</f>
        <v>433237</v>
      </c>
      <c r="Y34" s="35">
        <f>SUM(Y14:Y33)</f>
        <v>461829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07 - Feb</v>
      </c>
      <c r="L4" s="20"/>
      <c r="M4" s="62" t="str">
        <f>'WEEKLY COMPETITIVE REPORT'!M4</f>
        <v>09 - Feb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06 - Feb</v>
      </c>
      <c r="L5" s="7"/>
      <c r="M5" s="63" t="str">
        <f>'WEEKLY COMPETITIVE REPORT'!M5</f>
        <v>12 - Feb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41683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12 YEARS A SLAVE</v>
      </c>
      <c r="D14" s="4" t="str">
        <f>'WEEKLY COMPETITIVE REPORT'!D14</f>
        <v>12 LET SUŽENJ</v>
      </c>
      <c r="E14" s="4" t="str">
        <f>'WEEKLY COMPETITIVE REPORT'!E14</f>
        <v>IND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12</v>
      </c>
      <c r="I14" s="14">
        <f>'WEEKLY COMPETITIVE REPORT'!I14/Y4</f>
        <v>19779.76508275494</v>
      </c>
      <c r="J14" s="14">
        <f>'WEEKLY COMPETITIVE REPORT'!J14/Y4</f>
        <v>0</v>
      </c>
      <c r="K14" s="22">
        <f>'WEEKLY COMPETITIVE REPORT'!K14</f>
        <v>2569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1648.313756896245</v>
      </c>
      <c r="O14" s="37">
        <f>'WEEKLY COMPETITIVE REPORT'!O14</f>
        <v>12</v>
      </c>
      <c r="P14" s="14">
        <f>'WEEKLY COMPETITIVE REPORT'!P14/Y4</f>
        <v>28658.569140416446</v>
      </c>
      <c r="Q14" s="14">
        <f>'WEEKLY COMPETITIVE REPORT'!Q14/Y4</f>
        <v>0</v>
      </c>
      <c r="R14" s="22">
        <f>'WEEKLY COMPETITIVE REPORT'!R14</f>
        <v>4073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0</v>
      </c>
      <c r="V14" s="14">
        <f aca="true" t="shared" si="1" ref="V14:V20">P14/O14</f>
        <v>2388.214095034704</v>
      </c>
      <c r="W14" s="25">
        <f aca="true" t="shared" si="2" ref="W14:W20">P14+U14</f>
        <v>28658.569140416446</v>
      </c>
      <c r="X14" s="22">
        <f>'WEEKLY COMPETITIVE REPORT'!X14</f>
        <v>0</v>
      </c>
      <c r="Y14" s="56">
        <f>'WEEKLY COMPETITIVE REPORT'!Y14</f>
        <v>4073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FREE BIRDS</v>
      </c>
      <c r="D15" s="4" t="str">
        <f>'WEEKLY COMPETITIVE REPORT'!D15</f>
        <v>PURANA NA BEGU</v>
      </c>
      <c r="E15" s="4" t="str">
        <f>'WEEKLY COMPETITIVE REPORT'!E15</f>
        <v>IND</v>
      </c>
      <c r="F15" s="4" t="str">
        <f>'WEEKLY COMPETITIVE REPORT'!F15</f>
        <v>Karantanija</v>
      </c>
      <c r="G15" s="37">
        <f>'WEEKLY COMPETITIVE REPORT'!G15</f>
        <v>3</v>
      </c>
      <c r="H15" s="37">
        <f>'WEEKLY COMPETITIVE REPORT'!H15</f>
        <v>16</v>
      </c>
      <c r="I15" s="14">
        <f>'WEEKLY COMPETITIVE REPORT'!I15/Y4</f>
        <v>24496.79658302189</v>
      </c>
      <c r="J15" s="14">
        <f>'WEEKLY COMPETITIVE REPORT'!J15/Y4</f>
        <v>20647.357180993058</v>
      </c>
      <c r="K15" s="22">
        <f>'WEEKLY COMPETITIVE REPORT'!K15</f>
        <v>3401</v>
      </c>
      <c r="L15" s="22">
        <f>'WEEKLY COMPETITIVE REPORT'!L15</f>
        <v>2844</v>
      </c>
      <c r="M15" s="64">
        <f>'WEEKLY COMPETITIVE REPORT'!M15</f>
        <v>18.643739091085394</v>
      </c>
      <c r="N15" s="14">
        <f t="shared" si="0"/>
        <v>1531.049786438868</v>
      </c>
      <c r="O15" s="37">
        <f>'WEEKLY COMPETITIVE REPORT'!O15</f>
        <v>16</v>
      </c>
      <c r="P15" s="14">
        <f>'WEEKLY COMPETITIVE REPORT'!P15/Y4</f>
        <v>28212.760277629473</v>
      </c>
      <c r="Q15" s="14">
        <f>'WEEKLY COMPETITIVE REPORT'!Q15/Y4</f>
        <v>24407.367859049653</v>
      </c>
      <c r="R15" s="22">
        <f>'WEEKLY COMPETITIVE REPORT'!R15</f>
        <v>4015</v>
      </c>
      <c r="S15" s="22">
        <f>'WEEKLY COMPETITIVE REPORT'!S15</f>
        <v>3493</v>
      </c>
      <c r="T15" s="64">
        <f>'WEEKLY COMPETITIVE REPORT'!T15</f>
        <v>15.591162638083773</v>
      </c>
      <c r="U15" s="14">
        <f>'WEEKLY COMPETITIVE REPORT'!U15/Y4</f>
        <v>53551.78857447945</v>
      </c>
      <c r="V15" s="14">
        <f t="shared" si="1"/>
        <v>1763.297517351842</v>
      </c>
      <c r="W15" s="25">
        <f t="shared" si="2"/>
        <v>81764.54885210891</v>
      </c>
      <c r="X15" s="22">
        <f>'WEEKLY COMPETITIVE REPORT'!X15</f>
        <v>7950</v>
      </c>
      <c r="Y15" s="56">
        <f>'WEEKLY COMPETITIVE REPORT'!Y15</f>
        <v>11965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THE LEGO MOVIE</v>
      </c>
      <c r="D16" s="4" t="str">
        <f>'WEEKLY COMPETITIVE REPORT'!D16</f>
        <v>LEGO FILM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1</v>
      </c>
      <c r="H16" s="37">
        <f>'WEEKLY COMPETITIVE REPORT'!H16</f>
        <v>18</v>
      </c>
      <c r="I16" s="14">
        <f>'WEEKLY COMPETITIVE REPORT'!I16/Y4</f>
        <v>22394.554191137213</v>
      </c>
      <c r="J16" s="14">
        <f>'WEEKLY COMPETITIVE REPORT'!J16/Y4</f>
        <v>0</v>
      </c>
      <c r="K16" s="22">
        <f>'WEEKLY COMPETITIVE REPORT'!K16</f>
        <v>2840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1244.1418995076228</v>
      </c>
      <c r="O16" s="37">
        <f>'WEEKLY COMPETITIVE REPORT'!O16</f>
        <v>18</v>
      </c>
      <c r="P16" s="14">
        <f>'WEEKLY COMPETITIVE REPORT'!P16/Y4</f>
        <v>27745.5953016551</v>
      </c>
      <c r="Q16" s="14">
        <f>'WEEKLY COMPETITIVE REPORT'!Q16/Y4</f>
        <v>0</v>
      </c>
      <c r="R16" s="22">
        <f>'WEEKLY COMPETITIVE REPORT'!R16</f>
        <v>3684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0</v>
      </c>
      <c r="V16" s="14">
        <f t="shared" si="1"/>
        <v>1541.421961203061</v>
      </c>
      <c r="W16" s="25">
        <f t="shared" si="2"/>
        <v>27745.5953016551</v>
      </c>
      <c r="X16" s="22">
        <f>'WEEKLY COMPETITIVE REPORT'!X16</f>
        <v>0</v>
      </c>
      <c r="Y16" s="56">
        <f>'WEEKLY COMPETITIVE REPORT'!Y16</f>
        <v>3684</v>
      </c>
    </row>
    <row r="17" spans="1:25" ht="12.75">
      <c r="A17" s="50">
        <v>4</v>
      </c>
      <c r="B17" s="4">
        <f>'WEEKLY COMPETITIVE REPORT'!B17</f>
        <v>1</v>
      </c>
      <c r="C17" s="4" t="str">
        <f>'WEEKLY COMPETITIVE REPORT'!C17</f>
        <v>WOLF OF WALL STREET</v>
      </c>
      <c r="D17" s="4" t="str">
        <f>'WEEKLY COMPETITIVE REPORT'!D17</f>
        <v>VOLK Z WALL STREETA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7</v>
      </c>
      <c r="H17" s="37">
        <f>'WEEKLY COMPETITIVE REPORT'!H17</f>
        <v>10</v>
      </c>
      <c r="I17" s="14">
        <f>'WEEKLY COMPETITIVE REPORT'!I17/Y4</f>
        <v>14994.66097170315</v>
      </c>
      <c r="J17" s="14">
        <f>'WEEKLY COMPETITIVE REPORT'!J17/Y4</f>
        <v>18633.208756006406</v>
      </c>
      <c r="K17" s="22">
        <f>'WEEKLY COMPETITIVE REPORT'!K17</f>
        <v>1825</v>
      </c>
      <c r="L17" s="22">
        <f>'WEEKLY COMPETITIVE REPORT'!L17</f>
        <v>2232</v>
      </c>
      <c r="M17" s="64">
        <f>'WEEKLY COMPETITIVE REPORT'!M17</f>
        <v>-19.527220630372483</v>
      </c>
      <c r="N17" s="14">
        <f t="shared" si="0"/>
        <v>1499.466097170315</v>
      </c>
      <c r="O17" s="37">
        <f>'WEEKLY COMPETITIVE REPORT'!O17</f>
        <v>10</v>
      </c>
      <c r="P17" s="14">
        <f>'WEEKLY COMPETITIVE REPORT'!P17/Y4</f>
        <v>21583.021890016018</v>
      </c>
      <c r="Q17" s="14">
        <f>'WEEKLY COMPETITIVE REPORT'!Q17/Y4</f>
        <v>24883.876134543512</v>
      </c>
      <c r="R17" s="22">
        <f>'WEEKLY COMPETITIVE REPORT'!R17</f>
        <v>2729</v>
      </c>
      <c r="S17" s="22">
        <f>'WEEKLY COMPETITIVE REPORT'!S17</f>
        <v>3152</v>
      </c>
      <c r="T17" s="64">
        <f>'WEEKLY COMPETITIVE REPORT'!T17</f>
        <v>-13.265032451858602</v>
      </c>
      <c r="U17" s="14">
        <f>'WEEKLY COMPETITIVE REPORT'!U17/Y4</f>
        <v>536648.4249866524</v>
      </c>
      <c r="V17" s="14">
        <f t="shared" si="1"/>
        <v>2158.3021890016016</v>
      </c>
      <c r="W17" s="25">
        <f t="shared" si="2"/>
        <v>558231.4468766685</v>
      </c>
      <c r="X17" s="22">
        <f>'WEEKLY COMPETITIVE REPORT'!X17</f>
        <v>68872</v>
      </c>
      <c r="Y17" s="56">
        <f>'WEEKLY COMPETITIVE REPORT'!Y17</f>
        <v>71601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ROBOCOP</v>
      </c>
      <c r="D18" s="4" t="str">
        <f>'WEEKLY COMPETITIVE REPORT'!D18</f>
        <v>ROBOCOP</v>
      </c>
      <c r="E18" s="4" t="str">
        <f>'WEEKLY COMPETITIVE REPORT'!E18</f>
        <v>SONY</v>
      </c>
      <c r="F18" s="4" t="str">
        <f>'WEEKLY COMPETITIVE REPORT'!F18</f>
        <v>CF</v>
      </c>
      <c r="G18" s="37">
        <f>'WEEKLY COMPETITIVE REPORT'!G18</f>
        <v>1</v>
      </c>
      <c r="H18" s="37">
        <f>'WEEKLY COMPETITIVE REPORT'!H18</f>
        <v>11</v>
      </c>
      <c r="I18" s="14">
        <f>'WEEKLY COMPETITIVE REPORT'!I18/Y4</f>
        <v>11904.698344901228</v>
      </c>
      <c r="J18" s="14">
        <f>'WEEKLY COMPETITIVE REPORT'!J18/Y4</f>
        <v>0</v>
      </c>
      <c r="K18" s="22">
        <f>'WEEKLY COMPETITIVE REPORT'!K18</f>
        <v>1621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1082.2453040819298</v>
      </c>
      <c r="O18" s="37">
        <f>'WEEKLY COMPETITIVE REPORT'!O18</f>
        <v>11</v>
      </c>
      <c r="P18" s="14">
        <f>'WEEKLY COMPETITIVE REPORT'!P18/Y4</f>
        <v>15241.591030432463</v>
      </c>
      <c r="Q18" s="14">
        <f>'WEEKLY COMPETITIVE REPORT'!Q18/Y4</f>
        <v>0</v>
      </c>
      <c r="R18" s="22">
        <f>'WEEKLY COMPETITIVE REPORT'!R18</f>
        <v>2191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0</v>
      </c>
      <c r="V18" s="14">
        <f t="shared" si="1"/>
        <v>1385.5991845847693</v>
      </c>
      <c r="W18" s="25">
        <f t="shared" si="2"/>
        <v>15241.591030432463</v>
      </c>
      <c r="X18" s="22">
        <f>'WEEKLY COMPETITIVE REPORT'!X18</f>
        <v>0</v>
      </c>
      <c r="Y18" s="56">
        <f>'WEEKLY COMPETITIVE REPORT'!Y18</f>
        <v>2191</v>
      </c>
    </row>
    <row r="19" spans="1:25" ht="12.75">
      <c r="A19" s="50">
        <v>6</v>
      </c>
      <c r="B19" s="4">
        <f>'WEEKLY COMPETITIVE REPORT'!B19</f>
        <v>3</v>
      </c>
      <c r="C19" s="4" t="str">
        <f>'WEEKLY COMPETITIVE REPORT'!C19</f>
        <v>AMERICAN HUSTLE</v>
      </c>
      <c r="D19" s="4" t="str">
        <f>'WEEKLY COMPETITIVE REPORT'!D19</f>
        <v>AMERIŠKE PREVARE</v>
      </c>
      <c r="E19" s="4" t="str">
        <f>'WEEKLY COMPETITIVE REPORT'!E19</f>
        <v>SONY</v>
      </c>
      <c r="F19" s="4" t="str">
        <f>'WEEKLY COMPETITIVE REPORT'!F19</f>
        <v>CF</v>
      </c>
      <c r="G19" s="37">
        <f>'WEEKLY COMPETITIVE REPORT'!G19</f>
        <v>3</v>
      </c>
      <c r="H19" s="37">
        <f>'WEEKLY COMPETITIVE REPORT'!H19</f>
        <v>13</v>
      </c>
      <c r="I19" s="14">
        <f>'WEEKLY COMPETITIVE REPORT'!I19/Y4</f>
        <v>10077.415910304326</v>
      </c>
      <c r="J19" s="14">
        <f>'WEEKLY COMPETITIVE REPORT'!J19/Y4</f>
        <v>12981.84730379071</v>
      </c>
      <c r="K19" s="22">
        <f>'WEEKLY COMPETITIVE REPORT'!K19</f>
        <v>1250</v>
      </c>
      <c r="L19" s="22">
        <f>'WEEKLY COMPETITIVE REPORT'!L19</f>
        <v>1617</v>
      </c>
      <c r="M19" s="64">
        <f>'WEEKLY COMPETITIVE REPORT'!M19</f>
        <v>-22.373020769072596</v>
      </c>
      <c r="N19" s="14">
        <f t="shared" si="0"/>
        <v>775.1858392541789</v>
      </c>
      <c r="O19" s="37">
        <f>'WEEKLY COMPETITIVE REPORT'!O19</f>
        <v>13</v>
      </c>
      <c r="P19" s="14">
        <f>'WEEKLY COMPETITIVE REPORT'!P19/Y4</f>
        <v>14660.971703150028</v>
      </c>
      <c r="Q19" s="14">
        <f>'WEEKLY COMPETITIVE REPORT'!Q19/Y4</f>
        <v>18699.946609717033</v>
      </c>
      <c r="R19" s="22">
        <f>'WEEKLY COMPETITIVE REPORT'!R19</f>
        <v>1965</v>
      </c>
      <c r="S19" s="22">
        <f>'WEEKLY COMPETITIVE REPORT'!S19</f>
        <v>2554</v>
      </c>
      <c r="T19" s="64">
        <f>'WEEKLY COMPETITIVE REPORT'!T19</f>
        <v>-21.598857958601002</v>
      </c>
      <c r="U19" s="14">
        <f>'WEEKLY COMPETITIVE REPORT'!U19/Y4</f>
        <v>56553.65723438335</v>
      </c>
      <c r="V19" s="14">
        <f t="shared" si="1"/>
        <v>1127.7670540884637</v>
      </c>
      <c r="W19" s="25">
        <f t="shared" si="2"/>
        <v>71214.62893753337</v>
      </c>
      <c r="X19" s="22">
        <f>'WEEKLY COMPETITIVE REPORT'!X19</f>
        <v>7956</v>
      </c>
      <c r="Y19" s="56">
        <f>'WEEKLY COMPETITIVE REPORT'!Y19</f>
        <v>9921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THE LEGEND OF HERCULES</v>
      </c>
      <c r="D20" s="4" t="str">
        <f>'WEEKLY COMPETITIVE REPORT'!D20</f>
        <v>LEGENDA O HERKULU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3</v>
      </c>
      <c r="H20" s="37">
        <f>'WEEKLY COMPETITIVE REPORT'!H20</f>
        <v>14</v>
      </c>
      <c r="I20" s="14">
        <f>'WEEKLY COMPETITIVE REPORT'!I20/Y4</f>
        <v>8060.597971169247</v>
      </c>
      <c r="J20" s="14">
        <f>'WEEKLY COMPETITIVE REPORT'!J20/Y4</f>
        <v>9998.665242925788</v>
      </c>
      <c r="K20" s="22">
        <f>'WEEKLY COMPETITIVE REPORT'!K20</f>
        <v>974</v>
      </c>
      <c r="L20" s="22">
        <f>'WEEKLY COMPETITIVE REPORT'!L20</f>
        <v>1178</v>
      </c>
      <c r="M20" s="64">
        <f>'WEEKLY COMPETITIVE REPORT'!M20</f>
        <v>-19.38325991189427</v>
      </c>
      <c r="N20" s="14">
        <f t="shared" si="0"/>
        <v>575.7569979406605</v>
      </c>
      <c r="O20" s="37">
        <f>'WEEKLY COMPETITIVE REPORT'!O20</f>
        <v>14</v>
      </c>
      <c r="P20" s="14">
        <f>'WEEKLY COMPETITIVE REPORT'!P20/Y4</f>
        <v>10588.62786972771</v>
      </c>
      <c r="Q20" s="14">
        <f>'WEEKLY COMPETITIVE REPORT'!Q20/Y4</f>
        <v>13228.777362520023</v>
      </c>
      <c r="R20" s="22">
        <f>'WEEKLY COMPETITIVE REPORT'!R20</f>
        <v>1351</v>
      </c>
      <c r="S20" s="22">
        <f>'WEEKLY COMPETITIVE REPORT'!S20</f>
        <v>1632</v>
      </c>
      <c r="T20" s="64">
        <f>'WEEKLY COMPETITIVE REPORT'!T20</f>
        <v>-19.957622843305415</v>
      </c>
      <c r="U20" s="14">
        <f>'WEEKLY COMPETITIVE REPORT'!U20/Y4</f>
        <v>32365.189535504538</v>
      </c>
      <c r="V20" s="14">
        <f t="shared" si="1"/>
        <v>756.3305621234078</v>
      </c>
      <c r="W20" s="25">
        <f t="shared" si="2"/>
        <v>42953.81740523225</v>
      </c>
      <c r="X20" s="22">
        <f>'WEEKLY COMPETITIVE REPORT'!X20</f>
        <v>4061</v>
      </c>
      <c r="Y20" s="56">
        <f>'WEEKLY COMPETITIVE REPORT'!Y20</f>
        <v>5412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FROZEN 3D</v>
      </c>
      <c r="D21" s="4" t="str">
        <f>'WEEKLY COMPETITIVE REPORT'!D21</f>
        <v>LEDENO KRALJESTVO 3D</v>
      </c>
      <c r="E21" s="4" t="str">
        <f>'WEEKLY COMPETITIVE REPORT'!E21</f>
        <v>BVI</v>
      </c>
      <c r="F21" s="4" t="str">
        <f>'WEEKLY COMPETITIVE REPORT'!F21</f>
        <v>CENEX</v>
      </c>
      <c r="G21" s="37">
        <f>'WEEKLY COMPETITIVE REPORT'!G21</f>
        <v>10</v>
      </c>
      <c r="H21" s="37">
        <f>'WEEKLY COMPETITIVE REPORT'!H21</f>
        <v>22</v>
      </c>
      <c r="I21" s="14">
        <f>'WEEKLY COMPETITIVE REPORT'!I21/Y4</f>
        <v>8808.061932728244</v>
      </c>
      <c r="J21" s="14">
        <f>'WEEKLY COMPETITIVE REPORT'!J21/Y4</f>
        <v>7888.414308595836</v>
      </c>
      <c r="K21" s="22">
        <f>'WEEKLY COMPETITIVE REPORT'!K21</f>
        <v>1271</v>
      </c>
      <c r="L21" s="22">
        <f>'WEEKLY COMPETITIVE REPORT'!L21</f>
        <v>1164</v>
      </c>
      <c r="M21" s="64">
        <f>'WEEKLY COMPETITIVE REPORT'!M21</f>
        <v>11.658206429780037</v>
      </c>
      <c r="N21" s="14">
        <f aca="true" t="shared" si="3" ref="N21:N33">I21/H21</f>
        <v>400.36645148764745</v>
      </c>
      <c r="O21" s="37">
        <f>'WEEKLY COMPETITIVE REPORT'!O21</f>
        <v>22</v>
      </c>
      <c r="P21" s="14">
        <f>'WEEKLY COMPETITIVE REPORT'!P21/Y4</f>
        <v>10439.135077415911</v>
      </c>
      <c r="Q21" s="14">
        <f>'WEEKLY COMPETITIVE REPORT'!Q21/Y4</f>
        <v>9982.648158035237</v>
      </c>
      <c r="R21" s="22">
        <f>'WEEKLY COMPETITIVE REPORT'!R21</f>
        <v>1558</v>
      </c>
      <c r="S21" s="22">
        <f>'WEEKLY COMPETITIVE REPORT'!S21</f>
        <v>1509</v>
      </c>
      <c r="T21" s="64">
        <f>'WEEKLY COMPETITIVE REPORT'!T21</f>
        <v>4.572803850782179</v>
      </c>
      <c r="U21" s="14">
        <f>'WEEKLY COMPETITIVE REPORT'!U21/Y4</f>
        <v>379503.47036839294</v>
      </c>
      <c r="V21" s="14">
        <f aca="true" t="shared" si="4" ref="V21:V33">P21/O21</f>
        <v>474.5061398825414</v>
      </c>
      <c r="W21" s="25">
        <f aca="true" t="shared" si="5" ref="W21:W33">P21+U21</f>
        <v>389942.60544580885</v>
      </c>
      <c r="X21" s="22">
        <f>'WEEKLY COMPETITIVE REPORT'!X21</f>
        <v>56929</v>
      </c>
      <c r="Y21" s="56">
        <f>'WEEKLY COMPETITIVE REPORT'!Y21</f>
        <v>58487</v>
      </c>
    </row>
    <row r="22" spans="1:25" ht="12.75">
      <c r="A22" s="50">
        <v>9</v>
      </c>
      <c r="B22" s="4">
        <f>'WEEKLY COMPETITIVE REPORT'!B22</f>
        <v>4</v>
      </c>
      <c r="C22" s="4" t="str">
        <f>'WEEKLY COMPETITIVE REPORT'!C22</f>
        <v>JACK RYAN</v>
      </c>
      <c r="D22" s="4" t="str">
        <f>'WEEKLY COMPETITIVE REPORT'!D22</f>
        <v>AGENT RYAN</v>
      </c>
      <c r="E22" s="4" t="str">
        <f>'WEEKLY COMPETITIVE REPORT'!E22</f>
        <v>PAR</v>
      </c>
      <c r="F22" s="4" t="str">
        <f>'WEEKLY COMPETITIVE REPORT'!F22</f>
        <v>Karantanija</v>
      </c>
      <c r="G22" s="37">
        <f>'WEEKLY COMPETITIVE REPORT'!G22</f>
        <v>2</v>
      </c>
      <c r="H22" s="37">
        <f>'WEEKLY COMPETITIVE REPORT'!H22</f>
        <v>9</v>
      </c>
      <c r="I22" s="14">
        <f>'WEEKLY COMPETITIVE REPORT'!I22/Y4</f>
        <v>7314.468766684464</v>
      </c>
      <c r="J22" s="14">
        <f>'WEEKLY COMPETITIVE REPORT'!J22/Y4</f>
        <v>10631.340096102509</v>
      </c>
      <c r="K22" s="22">
        <f>'WEEKLY COMPETITIVE REPORT'!K22</f>
        <v>968</v>
      </c>
      <c r="L22" s="22">
        <f>'WEEKLY COMPETITIVE REPORT'!L22</f>
        <v>1391</v>
      </c>
      <c r="M22" s="64">
        <f>'WEEKLY COMPETITIVE REPORT'!M22</f>
        <v>-31.198995605775266</v>
      </c>
      <c r="N22" s="14">
        <f t="shared" si="3"/>
        <v>812.7187518538293</v>
      </c>
      <c r="O22" s="37">
        <f>'WEEKLY COMPETITIVE REPORT'!O22</f>
        <v>9</v>
      </c>
      <c r="P22" s="14">
        <f>'WEEKLY COMPETITIVE REPORT'!P22/Y4</f>
        <v>9854.51147891084</v>
      </c>
      <c r="Q22" s="14">
        <f>'WEEKLY COMPETITIVE REPORT'!Q22/Y4</f>
        <v>14838.494394020288</v>
      </c>
      <c r="R22" s="22">
        <f>'WEEKLY COMPETITIVE REPORT'!R22</f>
        <v>1391</v>
      </c>
      <c r="S22" s="22">
        <f>'WEEKLY COMPETITIVE REPORT'!S22</f>
        <v>2103</v>
      </c>
      <c r="T22" s="64">
        <f>'WEEKLY COMPETITIVE REPORT'!T22</f>
        <v>-33.58819825492489</v>
      </c>
      <c r="U22" s="14">
        <f>'WEEKLY COMPETITIVE REPORT'!U22/Y4</f>
        <v>15556.59369994661</v>
      </c>
      <c r="V22" s="14">
        <f t="shared" si="4"/>
        <v>1094.9457198789821</v>
      </c>
      <c r="W22" s="25">
        <f t="shared" si="5"/>
        <v>25411.105178857448</v>
      </c>
      <c r="X22" s="22">
        <f>'WEEKLY COMPETITIVE REPORT'!X22</f>
        <v>2246</v>
      </c>
      <c r="Y22" s="56">
        <f>'WEEKLY COMPETITIVE REPORT'!Y22</f>
        <v>3637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HER</v>
      </c>
      <c r="D23" s="4" t="str">
        <f>'WEEKLY COMPETITIVE REPORT'!D23</f>
        <v>ONA</v>
      </c>
      <c r="E23" s="4" t="str">
        <f>'WEEKLY COMPETITIVE REPORT'!E23</f>
        <v>SONY</v>
      </c>
      <c r="F23" s="4" t="str">
        <f>'WEEKLY COMPETITIVE REPORT'!F23</f>
        <v>CF</v>
      </c>
      <c r="G23" s="37">
        <f>'WEEKLY COMPETITIVE REPORT'!G23</f>
        <v>2</v>
      </c>
      <c r="H23" s="37">
        <f>'WEEKLY COMPETITIVE REPORT'!H23</f>
        <v>11</v>
      </c>
      <c r="I23" s="14">
        <f>'WEEKLY COMPETITIVE REPORT'!I23/Y4</f>
        <v>3925.520555258943</v>
      </c>
      <c r="J23" s="14">
        <f>'WEEKLY COMPETITIVE REPORT'!J23/Y4</f>
        <v>5381.740523224773</v>
      </c>
      <c r="K23" s="22">
        <f>'WEEKLY COMPETITIVE REPORT'!K23</f>
        <v>493</v>
      </c>
      <c r="L23" s="22">
        <f>'WEEKLY COMPETITIVE REPORT'!L23</f>
        <v>777</v>
      </c>
      <c r="M23" s="64">
        <f>'WEEKLY COMPETITIVE REPORT'!M23</f>
        <v>-27.058531746031747</v>
      </c>
      <c r="N23" s="14">
        <f t="shared" si="3"/>
        <v>356.86550502354027</v>
      </c>
      <c r="O23" s="37">
        <f>'WEEKLY COMPETITIVE REPORT'!O23</f>
        <v>11</v>
      </c>
      <c r="P23" s="14">
        <f>'WEEKLY COMPETITIVE REPORT'!P23/Y4</f>
        <v>5487.18633208756</v>
      </c>
      <c r="Q23" s="14">
        <f>'WEEKLY COMPETITIVE REPORT'!Q23/Y4</f>
        <v>7168.980245595302</v>
      </c>
      <c r="R23" s="22">
        <f>'WEEKLY COMPETITIVE REPORT'!R23</f>
        <v>721</v>
      </c>
      <c r="S23" s="22">
        <f>'WEEKLY COMPETITIVE REPORT'!S23</f>
        <v>1050</v>
      </c>
      <c r="T23" s="64">
        <f>'WEEKLY COMPETITIVE REPORT'!T23</f>
        <v>-23.459318562651276</v>
      </c>
      <c r="U23" s="14">
        <f>'WEEKLY COMPETITIVE REPORT'!U23/Y4</f>
        <v>8530.432461292045</v>
      </c>
      <c r="V23" s="14">
        <f t="shared" si="4"/>
        <v>498.8351210988691</v>
      </c>
      <c r="W23" s="25">
        <f t="shared" si="5"/>
        <v>14017.618793379605</v>
      </c>
      <c r="X23" s="22">
        <f>'WEEKLY COMPETITIVE REPORT'!X23</f>
        <v>1220</v>
      </c>
      <c r="Y23" s="56">
        <f>'WEEKLY COMPETITIVE REPORT'!Y23</f>
        <v>1941</v>
      </c>
    </row>
    <row r="24" spans="1:25" ht="12.75">
      <c r="A24" s="50">
        <v>11</v>
      </c>
      <c r="B24" s="4" t="str">
        <f>'WEEKLY COMPETITIVE REPORT'!B24</f>
        <v>New</v>
      </c>
      <c r="C24" s="4" t="str">
        <f>'WEEKLY COMPETITIVE REPORT'!C24</f>
        <v>DALLAS BUYERS CLUB</v>
      </c>
      <c r="D24" s="4" t="str">
        <f>'WEEKLY COMPETITIVE REPORT'!D24</f>
        <v>KLUB ZDRAVJA DALLAS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1</v>
      </c>
      <c r="H24" s="37">
        <f>'WEEKLY COMPETITIVE REPORT'!H24</f>
        <v>8</v>
      </c>
      <c r="I24" s="14">
        <f>'WEEKLY COMPETITIVE REPORT'!I24/Y4</f>
        <v>3917.512012813668</v>
      </c>
      <c r="J24" s="14">
        <f>'WEEKLY COMPETITIVE REPORT'!J24/Y4</f>
        <v>0</v>
      </c>
      <c r="K24" s="22">
        <f>'WEEKLY COMPETITIVE REPORT'!K24</f>
        <v>517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489.6890016017085</v>
      </c>
      <c r="O24" s="37">
        <f>'WEEKLY COMPETITIVE REPORT'!O24</f>
        <v>8</v>
      </c>
      <c r="P24" s="14">
        <f>'WEEKLY COMPETITIVE REPORT'!P24/Y4</f>
        <v>5325.680726107848</v>
      </c>
      <c r="Q24" s="14">
        <f>'WEEKLY COMPETITIVE REPORT'!Q24/Y4</f>
        <v>0</v>
      </c>
      <c r="R24" s="22">
        <f>'WEEKLY COMPETITIVE REPORT'!R24</f>
        <v>761</v>
      </c>
      <c r="S24" s="22">
        <f>'WEEKLY COMPETITIVE REPORT'!S24</f>
        <v>0</v>
      </c>
      <c r="T24" s="64">
        <f>'WEEKLY COMPETITIVE REPORT'!T24</f>
        <v>0</v>
      </c>
      <c r="U24" s="14">
        <f>'WEEKLY COMPETITIVE REPORT'!U24/Y4</f>
        <v>0</v>
      </c>
      <c r="V24" s="14">
        <f t="shared" si="4"/>
        <v>665.710090763481</v>
      </c>
      <c r="W24" s="25">
        <f t="shared" si="5"/>
        <v>5325.680726107848</v>
      </c>
      <c r="X24" s="22">
        <f>'WEEKLY COMPETITIVE REPORT'!X24</f>
        <v>0</v>
      </c>
      <c r="Y24" s="56">
        <f>'WEEKLY COMPETITIVE REPORT'!Y24</f>
        <v>761</v>
      </c>
    </row>
    <row r="25" spans="1:25" ht="12.75">
      <c r="A25" s="50">
        <v>12</v>
      </c>
      <c r="B25" s="4">
        <f>'WEEKLY COMPETITIVE REPORT'!B25</f>
        <v>7</v>
      </c>
      <c r="C25" s="4" t="str">
        <f>'WEEKLY COMPETITIVE REPORT'!C25</f>
        <v>47 RONIN</v>
      </c>
      <c r="D25" s="4" t="str">
        <f>'WEEKLY COMPETITIVE REPORT'!D25</f>
        <v>47 RONIN</v>
      </c>
      <c r="E25" s="4" t="str">
        <f>'WEEKLY COMPETITIVE REPORT'!E25</f>
        <v>UNI</v>
      </c>
      <c r="F25" s="4" t="str">
        <f>'WEEKLY COMPETITIVE REPORT'!F25</f>
        <v>Karantanija</v>
      </c>
      <c r="G25" s="37">
        <f>'WEEKLY COMPETITIVE REPORT'!G25</f>
        <v>4</v>
      </c>
      <c r="H25" s="37">
        <f>'WEEKLY COMPETITIVE REPORT'!H25</f>
        <v>8</v>
      </c>
      <c r="I25" s="14">
        <f>'WEEKLY COMPETITIVE REPORT'!I25/Y4</f>
        <v>2899.0923651895355</v>
      </c>
      <c r="J25" s="14">
        <f>'WEEKLY COMPETITIVE REPORT'!J25/Y4</f>
        <v>5678.0565936999465</v>
      </c>
      <c r="K25" s="22">
        <f>'WEEKLY COMPETITIVE REPORT'!K25</f>
        <v>379</v>
      </c>
      <c r="L25" s="22">
        <f>'WEEKLY COMPETITIVE REPORT'!L25</f>
        <v>759</v>
      </c>
      <c r="M25" s="64">
        <f>'WEEKLY COMPETITIVE REPORT'!M25</f>
        <v>-48.94217207334274</v>
      </c>
      <c r="N25" s="14">
        <f t="shared" si="3"/>
        <v>362.38654564869194</v>
      </c>
      <c r="O25" s="37">
        <f>'WEEKLY COMPETITIVE REPORT'!O25</f>
        <v>8</v>
      </c>
      <c r="P25" s="14">
        <f>'WEEKLY COMPETITIVE REPORT'!P25/Y4</f>
        <v>4115.056059797117</v>
      </c>
      <c r="Q25" s="14">
        <f>'WEEKLY COMPETITIVE REPORT'!Q25/Y4</f>
        <v>7478.643886812601</v>
      </c>
      <c r="R25" s="22">
        <f>'WEEKLY COMPETITIVE REPORT'!R25</f>
        <v>570</v>
      </c>
      <c r="S25" s="22">
        <f>'WEEKLY COMPETITIVE REPORT'!S25</f>
        <v>1047</v>
      </c>
      <c r="T25" s="64">
        <f>'WEEKLY COMPETITIVE REPORT'!T25</f>
        <v>-44.975905764768875</v>
      </c>
      <c r="U25" s="14">
        <f>'WEEKLY COMPETITIVE REPORT'!U25/Y4</f>
        <v>56761.87933796049</v>
      </c>
      <c r="V25" s="14">
        <f t="shared" si="4"/>
        <v>514.3820074746396</v>
      </c>
      <c r="W25" s="25">
        <f t="shared" si="5"/>
        <v>60876.93539775761</v>
      </c>
      <c r="X25" s="22">
        <f>'WEEKLY COMPETITIVE REPORT'!X25</f>
        <v>8160</v>
      </c>
      <c r="Y25" s="56">
        <f>'WEEKLY COMPETITIVE REPORT'!Y25</f>
        <v>8730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WALKING WITH DINOSAURS 3D</v>
      </c>
      <c r="D26" s="4" t="str">
        <f>'WEEKLY COMPETITIVE REPORT'!D26</f>
        <v>SPREHOD Z DINOZAVRI 3D</v>
      </c>
      <c r="E26" s="4" t="str">
        <f>'WEEKLY COMPETITIVE REPORT'!E26</f>
        <v>FOX</v>
      </c>
      <c r="F26" s="4" t="str">
        <f>'WEEKLY COMPETITIVE REPORT'!F26</f>
        <v>Blitz</v>
      </c>
      <c r="G26" s="37">
        <f>'WEEKLY COMPETITIVE REPORT'!G26</f>
        <v>7</v>
      </c>
      <c r="H26" s="37">
        <f>'WEEKLY COMPETITIVE REPORT'!H26</f>
        <v>22</v>
      </c>
      <c r="I26" s="14">
        <f>'WEEKLY COMPETITIVE REPORT'!I26/Y4</f>
        <v>2610.784837159637</v>
      </c>
      <c r="J26" s="14">
        <f>'WEEKLY COMPETITIVE REPORT'!J26/Y4</f>
        <v>2578.7506673785374</v>
      </c>
      <c r="K26" s="22">
        <f>'WEEKLY COMPETITIVE REPORT'!K26</f>
        <v>348</v>
      </c>
      <c r="L26" s="22">
        <f>'WEEKLY COMPETITIVE REPORT'!L26</f>
        <v>323</v>
      </c>
      <c r="M26" s="64">
        <f>'WEEKLY COMPETITIVE REPORT'!M26</f>
        <v>1.242236024844729</v>
      </c>
      <c r="N26" s="14">
        <f t="shared" si="3"/>
        <v>118.67203805271077</v>
      </c>
      <c r="O26" s="37">
        <f>'WEEKLY COMPETITIVE REPORT'!O26</f>
        <v>22</v>
      </c>
      <c r="P26" s="14">
        <f>'WEEKLY COMPETITIVE REPORT'!P26/Y4</f>
        <v>4024.2925787506674</v>
      </c>
      <c r="Q26" s="14">
        <f>'WEEKLY COMPETITIVE REPORT'!Q26/Y4</f>
        <v>3063.2674853176723</v>
      </c>
      <c r="R26" s="22">
        <f>'WEEKLY COMPETITIVE REPORT'!R26</f>
        <v>630</v>
      </c>
      <c r="S26" s="22">
        <f>'WEEKLY COMPETITIVE REPORT'!S26</f>
        <v>405</v>
      </c>
      <c r="T26" s="64">
        <f>'WEEKLY COMPETITIVE REPORT'!T26</f>
        <v>31.372549019607845</v>
      </c>
      <c r="U26" s="14">
        <f>'WEEKLY COMPETITIVE REPORT'!U26/Y4</f>
        <v>127184.99733048586</v>
      </c>
      <c r="V26" s="14">
        <f t="shared" si="4"/>
        <v>182.92238994321215</v>
      </c>
      <c r="W26" s="25">
        <f t="shared" si="5"/>
        <v>131209.2899092365</v>
      </c>
      <c r="X26" s="22">
        <f>'WEEKLY COMPETITIVE REPORT'!X26</f>
        <v>16739</v>
      </c>
      <c r="Y26" s="56">
        <f>'WEEKLY COMPETITIVE REPORT'!Y26</f>
        <v>17369</v>
      </c>
    </row>
    <row r="27" spans="1:25" ht="12.75" customHeight="1">
      <c r="A27" s="50">
        <v>14</v>
      </c>
      <c r="B27" s="4">
        <f>'WEEKLY COMPETITIVE REPORT'!B27</f>
        <v>9</v>
      </c>
      <c r="C27" s="4" t="str">
        <f>'WEEKLY COMPETITIVE REPORT'!C27</f>
        <v>ZORAN, MOJ NEČAK IDIOT</v>
      </c>
      <c r="D27" s="4" t="str">
        <f>'WEEKLY COMPETITIVE REPORT'!D27</f>
        <v>ZORAN, MOJ NEČAK IDIOT</v>
      </c>
      <c r="E27" s="4" t="str">
        <f>'WEEKLY COMPETITIVE REPORT'!E27</f>
        <v>IND</v>
      </c>
      <c r="F27" s="4" t="str">
        <f>'WEEKLY COMPETITIVE REPORT'!F27</f>
        <v>FIVIA</v>
      </c>
      <c r="G27" s="37">
        <f>'WEEKLY COMPETITIVE REPORT'!G27</f>
        <v>2</v>
      </c>
      <c r="H27" s="37">
        <f>'WEEKLY COMPETITIVE REPORT'!H27</f>
        <v>11</v>
      </c>
      <c r="I27" s="14">
        <f>'WEEKLY COMPETITIVE REPORT'!I27/Y4</f>
        <v>2868.392952482648</v>
      </c>
      <c r="J27" s="14">
        <f>'WEEKLY COMPETITIVE REPORT'!J27/Y17</f>
        <v>0.042443541291322745</v>
      </c>
      <c r="K27" s="22">
        <f>'WEEKLY COMPETITIVE REPORT'!K27</f>
        <v>419</v>
      </c>
      <c r="L27" s="22">
        <f>'WEEKLY COMPETITIVE REPORT'!L27</f>
        <v>541</v>
      </c>
      <c r="M27" s="64">
        <f>'WEEKLY COMPETITIVE REPORT'!M27</f>
        <v>-29.285949325436007</v>
      </c>
      <c r="N27" s="14">
        <f t="shared" si="3"/>
        <v>260.76299568024075</v>
      </c>
      <c r="O27" s="37">
        <f>'WEEKLY COMPETITIVE REPORT'!O27</f>
        <v>11</v>
      </c>
      <c r="P27" s="14">
        <f>'WEEKLY COMPETITIVE REPORT'!P27/Y4</f>
        <v>3531.7672183662576</v>
      </c>
      <c r="Q27" s="14">
        <f>'WEEKLY COMPETITIVE REPORT'!Q27/Y17</f>
        <v>0.06564154131925531</v>
      </c>
      <c r="R27" s="22">
        <f>'WEEKLY COMPETITIVE REPORT'!R27</f>
        <v>527</v>
      </c>
      <c r="S27" s="22">
        <f>'WEEKLY COMPETITIVE REPORT'!S27</f>
        <v>1030</v>
      </c>
      <c r="T27" s="64">
        <f>'WEEKLY COMPETITIVE REPORT'!T27</f>
        <v>-43.702127659574465</v>
      </c>
      <c r="U27" s="14">
        <f>'WEEKLY COMPETITIVE REPORT'!U27/Y17</f>
        <v>0.16734403150793983</v>
      </c>
      <c r="V27" s="14">
        <f t="shared" si="4"/>
        <v>321.0697471242052</v>
      </c>
      <c r="W27" s="25">
        <f t="shared" si="5"/>
        <v>3531.9345623977656</v>
      </c>
      <c r="X27" s="22">
        <f>'WEEKLY COMPETITIVE REPORT'!X27</f>
        <v>3012</v>
      </c>
      <c r="Y27" s="56">
        <f>'WEEKLY COMPETITIVE REPORT'!Y27</f>
        <v>3539</v>
      </c>
    </row>
    <row r="28" spans="1:25" ht="12.75">
      <c r="A28" s="50">
        <v>15</v>
      </c>
      <c r="B28" s="4">
        <f>'WEEKLY COMPETITIVE REPORT'!B28</f>
        <v>15</v>
      </c>
      <c r="C28" s="4" t="str">
        <f>'WEEKLY COMPETITIVE REPORT'!C28</f>
        <v>JEUNE &amp; JOLIE</v>
      </c>
      <c r="D28" s="4" t="str">
        <f>'WEEKLY COMPETITIVE REPORT'!D28</f>
        <v>MLADA IN LEPA</v>
      </c>
      <c r="E28" s="4" t="str">
        <f>'WEEKLY COMPETITIVE REPORT'!E28</f>
        <v>IND</v>
      </c>
      <c r="F28" s="4" t="str">
        <f>'WEEKLY COMPETITIVE REPORT'!F28</f>
        <v>FIVIA</v>
      </c>
      <c r="G28" s="37">
        <f>'WEEKLY COMPETITIVE REPORT'!G28</f>
        <v>2</v>
      </c>
      <c r="H28" s="37">
        <f>'WEEKLY COMPETITIVE REPORT'!H28</f>
        <v>1</v>
      </c>
      <c r="I28" s="14">
        <f>'WEEKLY COMPETITIVE REPORT'!I28/Y4</f>
        <v>1557.6615056059798</v>
      </c>
      <c r="J28" s="14">
        <f>'WEEKLY COMPETITIVE REPORT'!J28/Y17</f>
        <v>0.017820980153908466</v>
      </c>
      <c r="K28" s="22">
        <f>'WEEKLY COMPETITIVE REPORT'!K28</f>
        <v>245</v>
      </c>
      <c r="L28" s="22">
        <f>'WEEKLY COMPETITIVE REPORT'!L28</f>
        <v>273</v>
      </c>
      <c r="M28" s="64">
        <f>'WEEKLY COMPETITIVE REPORT'!M28</f>
        <v>-8.542319749216304</v>
      </c>
      <c r="N28" s="14">
        <f t="shared" si="3"/>
        <v>1557.6615056059798</v>
      </c>
      <c r="O28" s="37">
        <f>'WEEKLY COMPETITIVE REPORT'!O28</f>
        <v>1</v>
      </c>
      <c r="P28" s="14">
        <f>'WEEKLY COMPETITIVE REPORT'!P28/Y4</f>
        <v>3505.0720768820074</v>
      </c>
      <c r="Q28" s="14">
        <f>'WEEKLY COMPETITIVE REPORT'!Q28/Y17</f>
        <v>0.0273599530732811</v>
      </c>
      <c r="R28" s="22">
        <f>'WEEKLY COMPETITIVE REPORT'!R28</f>
        <v>584</v>
      </c>
      <c r="S28" s="22">
        <f>'WEEKLY COMPETITIVE REPORT'!S28</f>
        <v>433</v>
      </c>
      <c r="T28" s="64">
        <f>'WEEKLY COMPETITIVE REPORT'!T28</f>
        <v>34.04798366513529</v>
      </c>
      <c r="U28" s="14">
        <f>'WEEKLY COMPETITIVE REPORT'!U28/Y17</f>
        <v>0.1003337942207511</v>
      </c>
      <c r="V28" s="14">
        <f t="shared" si="4"/>
        <v>3505.0720768820074</v>
      </c>
      <c r="W28" s="25">
        <f t="shared" si="5"/>
        <v>3505.172410676228</v>
      </c>
      <c r="X28" s="22">
        <f>'WEEKLY COMPETITIVE REPORT'!W29</f>
        <v>32188</v>
      </c>
      <c r="Y28" s="56">
        <f>'WEEKLY COMPETITIVE REPORT'!X29</f>
        <v>5566</v>
      </c>
    </row>
    <row r="29" spans="1:25" ht="12.75">
      <c r="A29" s="50">
        <v>16</v>
      </c>
      <c r="B29" s="4">
        <f>'WEEKLY COMPETITIVE REPORT'!B29</f>
        <v>10</v>
      </c>
      <c r="C29" s="4" t="str">
        <f>'WEEKLY COMPETITIVE REPORT'!C29</f>
        <v>SECRET LIFE OF WALTER MITTY</v>
      </c>
      <c r="D29" s="4" t="str">
        <f>'WEEKLY COMPETITIVE REPORT'!D29</f>
        <v>SKRIVNOSTNO ŽIVLJENJE WALTERJA MITTYJA</v>
      </c>
      <c r="E29" s="4" t="str">
        <f>'WEEKLY COMPETITIVE REPORT'!E29</f>
        <v>FOX</v>
      </c>
      <c r="F29" s="4" t="str">
        <f>'WEEKLY COMPETITIVE REPORT'!F29</f>
        <v>Blitz</v>
      </c>
      <c r="G29" s="37">
        <f>'WEEKLY COMPETITIVE REPORT'!G29</f>
        <v>5</v>
      </c>
      <c r="H29" s="37">
        <f>'WEEKLY COMPETITIVE REPORT'!H29</f>
        <v>10</v>
      </c>
      <c r="I29" s="14">
        <f>'WEEKLY COMPETITIVE REPORT'!I29/Y4</f>
        <v>2537.37319807795</v>
      </c>
      <c r="J29" s="14">
        <f>'WEEKLY COMPETITIVE REPORT'!J29/Y17</f>
        <v>0.02446893199815645</v>
      </c>
      <c r="K29" s="22">
        <f>'WEEKLY COMPETITIVE REPORT'!K29</f>
        <v>318</v>
      </c>
      <c r="L29" s="22">
        <f>'WEEKLY COMPETITIVE REPORT'!L29</f>
        <v>343</v>
      </c>
      <c r="M29" s="64">
        <f>'WEEKLY COMPETITIVE REPORT'!M29</f>
        <v>8.504566210045667</v>
      </c>
      <c r="N29" s="14">
        <f t="shared" si="3"/>
        <v>253.737319807795</v>
      </c>
      <c r="O29" s="37">
        <f>'WEEKLY COMPETITIVE REPORT'!O29</f>
        <v>10</v>
      </c>
      <c r="P29" s="14">
        <f>'WEEKLY COMPETITIVE REPORT'!P29/Y4</f>
        <v>3445.008008542445</v>
      </c>
      <c r="Q29" s="14">
        <f>'WEEKLY COMPETITIVE REPORT'!Q29/Y17</f>
        <v>0.03336545578972361</v>
      </c>
      <c r="R29" s="22">
        <f>'WEEKLY COMPETITIVE REPORT'!R29</f>
        <v>444</v>
      </c>
      <c r="S29" s="22">
        <f>'WEEKLY COMPETITIVE REPORT'!S29</f>
        <v>471</v>
      </c>
      <c r="T29" s="64">
        <f>'WEEKLY COMPETITIVE REPORT'!T29</f>
        <v>8.036835496023429</v>
      </c>
      <c r="U29" s="14" t="e">
        <f>'WEEKLY COMPETITIVE REPORT'!#REF!/Y4</f>
        <v>#REF!</v>
      </c>
      <c r="V29" s="14">
        <f t="shared" si="4"/>
        <v>344.5008008542445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6010</v>
      </c>
    </row>
    <row r="30" spans="1:25" ht="12.75">
      <c r="A30" s="51">
        <v>17</v>
      </c>
      <c r="B30" s="4">
        <f>'WEEKLY COMPETITIVE REPORT'!B30</f>
        <v>11</v>
      </c>
      <c r="C30" s="4" t="str">
        <f>'WEEKLY COMPETITIVE REPORT'!C30</f>
        <v>GREMO MI PO SVOJE 2</v>
      </c>
      <c r="D30" s="4" t="str">
        <f>'WEEKLY COMPETITIVE REPORT'!D30</f>
        <v>GREMO MI PO SVOJE 2</v>
      </c>
      <c r="E30" s="4" t="str">
        <f>'WEEKLY COMPETITIVE REPORT'!E30</f>
        <v>IND</v>
      </c>
      <c r="F30" s="4" t="str">
        <f>'WEEKLY COMPETITIVE REPORT'!F30</f>
        <v>Cinemania</v>
      </c>
      <c r="G30" s="37">
        <f>'WEEKLY COMPETITIVE REPORT'!G30</f>
        <v>14</v>
      </c>
      <c r="H30" s="37">
        <f>'WEEKLY COMPETITIVE REPORT'!H30</f>
        <v>24</v>
      </c>
      <c r="I30" s="14">
        <f>'WEEKLY COMPETITIVE REPORT'!I30/Y4</f>
        <v>1902.028830752803</v>
      </c>
      <c r="J30" s="14">
        <f>'WEEKLY COMPETITIVE REPORT'!J30/Y17</f>
        <v>0.019860057820421502</v>
      </c>
      <c r="K30" s="22">
        <f>'WEEKLY COMPETITIVE REPORT'!K30</f>
        <v>280</v>
      </c>
      <c r="L30" s="22">
        <f>'WEEKLY COMPETITIVE REPORT'!L30</f>
        <v>269</v>
      </c>
      <c r="M30" s="64">
        <f>'WEEKLY COMPETITIVE REPORT'!M30</f>
        <v>0.2109704641350305</v>
      </c>
      <c r="N30" s="14">
        <f t="shared" si="3"/>
        <v>79.25120128136679</v>
      </c>
      <c r="O30" s="37">
        <f>'WEEKLY COMPETITIVE REPORT'!O30</f>
        <v>24</v>
      </c>
      <c r="P30" s="14">
        <f>'WEEKLY COMPETITIVE REPORT'!P30/Y4</f>
        <v>3167.3785371062468</v>
      </c>
      <c r="Q30" s="14">
        <f>'WEEKLY COMPETITIVE REPORT'!Q30/Y17</f>
        <v>0.03217832153182218</v>
      </c>
      <c r="R30" s="22">
        <f>'WEEKLY COMPETITIVE REPORT'!R30</f>
        <v>641</v>
      </c>
      <c r="S30" s="22">
        <f>'WEEKLY COMPETITIVE REPORT'!S30</f>
        <v>504</v>
      </c>
      <c r="T30" s="64">
        <f>'WEEKLY COMPETITIVE REPORT'!T30</f>
        <v>2.9947916666666714</v>
      </c>
      <c r="U30" s="14">
        <f>'WEEKLY COMPETITIVE REPORT'!U30/Y4</f>
        <v>750504.5381740524</v>
      </c>
      <c r="V30" s="14">
        <f t="shared" si="4"/>
        <v>131.9741057127603</v>
      </c>
      <c r="W30" s="25">
        <f t="shared" si="5"/>
        <v>753671.9167111586</v>
      </c>
      <c r="X30" s="22">
        <f>'WEEKLY COMPETITIVE REPORT'!X30</f>
        <v>122524</v>
      </c>
      <c r="Y30" s="56">
        <f>'WEEKLY COMPETITIVE REPORT'!Y30</f>
        <v>123165</v>
      </c>
    </row>
    <row r="31" spans="1:25" ht="12.75">
      <c r="A31" s="50">
        <v>18</v>
      </c>
      <c r="B31" s="4">
        <f>'WEEKLY COMPETITIVE REPORT'!B31</f>
        <v>14</v>
      </c>
      <c r="C31" s="4" t="str">
        <f>'WEEKLY COMPETITIVE REPORT'!C31</f>
        <v>HOBBIT: DESOLATION OF SMAUG</v>
      </c>
      <c r="D31" s="4" t="str">
        <f>'WEEKLY COMPETITIVE REPORT'!D31</f>
        <v>HOBIT: SMAUGOVA PUŠČA</v>
      </c>
      <c r="E31" s="4" t="str">
        <f>'WEEKLY COMPETITIVE REPORT'!E31</f>
        <v>WB</v>
      </c>
      <c r="F31" s="4" t="str">
        <f>'WEEKLY COMPETITIVE REPORT'!F31</f>
        <v>Blitz</v>
      </c>
      <c r="G31" s="37">
        <f>'WEEKLY COMPETITIVE REPORT'!G31</f>
        <v>9</v>
      </c>
      <c r="H31" s="37">
        <f>'WEEKLY COMPETITIVE REPORT'!H31</f>
        <v>26</v>
      </c>
      <c r="I31" s="14">
        <f>'WEEKLY COMPETITIVE REPORT'!I31/Y4</f>
        <v>1837.9604911906033</v>
      </c>
      <c r="J31" s="14">
        <f>'WEEKLY COMPETITIVE REPORT'!J31/Y17</f>
        <v>0.020935461795226325</v>
      </c>
      <c r="K31" s="22">
        <f>'WEEKLY COMPETITIVE REPORT'!K31</f>
        <v>234</v>
      </c>
      <c r="L31" s="22">
        <f>'WEEKLY COMPETITIVE REPORT'!L31</f>
        <v>245</v>
      </c>
      <c r="M31" s="64">
        <f>'WEEKLY COMPETITIVE REPORT'!M31</f>
        <v>-8.138759172781846</v>
      </c>
      <c r="N31" s="14">
        <f t="shared" si="3"/>
        <v>70.69078812271552</v>
      </c>
      <c r="O31" s="37">
        <f>'WEEKLY COMPETITIVE REPORT'!O31</f>
        <v>26</v>
      </c>
      <c r="P31" s="14">
        <f>'WEEKLY COMPETITIVE REPORT'!P31/Y4</f>
        <v>2713.561131873999</v>
      </c>
      <c r="Q31" s="14">
        <f>'WEEKLY COMPETITIVE REPORT'!Q31/Y17</f>
        <v>0.02745771707099063</v>
      </c>
      <c r="R31" s="22">
        <f>'WEEKLY COMPETITIVE REPORT'!R31</f>
        <v>398</v>
      </c>
      <c r="S31" s="22">
        <f>'WEEKLY COMPETITIVE REPORT'!S31</f>
        <v>348</v>
      </c>
      <c r="T31" s="64">
        <f>'WEEKLY COMPETITIVE REPORT'!T31</f>
        <v>3.407934893184134</v>
      </c>
      <c r="U31" s="14">
        <f>'WEEKLY COMPETITIVE REPORT'!U31/Y4</f>
        <v>667397.2237052857</v>
      </c>
      <c r="V31" s="14">
        <f t="shared" si="4"/>
        <v>104.36773584130765</v>
      </c>
      <c r="W31" s="25">
        <f t="shared" si="5"/>
        <v>670110.7848371597</v>
      </c>
      <c r="X31" s="22">
        <f>'WEEKLY COMPETITIVE REPORT'!X31</f>
        <v>79829</v>
      </c>
      <c r="Y31" s="56">
        <f>'WEEKLY COMPETITIVE REPORT'!Y31</f>
        <v>80227</v>
      </c>
    </row>
    <row r="32" spans="1:25" ht="12.75">
      <c r="A32" s="50">
        <v>19</v>
      </c>
      <c r="B32" s="4">
        <f>'WEEKLY COMPETITIVE REPORT'!B32</f>
        <v>16</v>
      </c>
      <c r="C32" s="4" t="str">
        <f>'WEEKLY COMPETITIVE REPORT'!C32</f>
        <v>NIKO 2</v>
      </c>
      <c r="D32" s="4" t="str">
        <f>'WEEKLY COMPETITIVE REPORT'!D32</f>
        <v>JELENČEK NIKO 2</v>
      </c>
      <c r="E32" s="4" t="str">
        <f>'WEEKLY COMPETITIVE REPORT'!E32</f>
        <v>IND</v>
      </c>
      <c r="F32" s="4" t="str">
        <f>'WEEKLY COMPETITIVE REPORT'!F32</f>
        <v>Karantanija</v>
      </c>
      <c r="G32" s="37">
        <f>'WEEKLY COMPETITIVE REPORT'!G32</f>
        <v>12</v>
      </c>
      <c r="H32" s="37">
        <f>'WEEKLY COMPETITIVE REPORT'!H32</f>
        <v>10</v>
      </c>
      <c r="I32" s="14">
        <f>'WEEKLY COMPETITIVE REPORT'!I32/Y4</f>
        <v>1393.486385477843</v>
      </c>
      <c r="J32" s="14">
        <f>'WEEKLY COMPETITIVE REPORT'!J32/Y17</f>
        <v>0.01424561109481711</v>
      </c>
      <c r="K32" s="22">
        <f>'WEEKLY COMPETITIVE REPORT'!K32</f>
        <v>196</v>
      </c>
      <c r="L32" s="22">
        <f>'WEEKLY COMPETITIVE REPORT'!L32</f>
        <v>192</v>
      </c>
      <c r="M32" s="64">
        <f>'WEEKLY COMPETITIVE REPORT'!M32</f>
        <v>2.35294117647058</v>
      </c>
      <c r="N32" s="14">
        <f t="shared" si="3"/>
        <v>139.3486385477843</v>
      </c>
      <c r="O32" s="37">
        <f>'WEEKLY COMPETITIVE REPORT'!O32</f>
        <v>10</v>
      </c>
      <c r="P32" s="14">
        <f>'WEEKLY COMPETITIVE REPORT'!P32/Y4</f>
        <v>1592.3651895355047</v>
      </c>
      <c r="Q32" s="14">
        <f>'WEEKLY COMPETITIVE REPORT'!Q32/Y17</f>
        <v>0.015432745352718538</v>
      </c>
      <c r="R32" s="22">
        <f>'WEEKLY COMPETITIVE REPORT'!R32</f>
        <v>238</v>
      </c>
      <c r="S32" s="22">
        <f>'WEEKLY COMPETITIVE REPORT'!S32</f>
        <v>210</v>
      </c>
      <c r="T32" s="64">
        <f>'WEEKLY COMPETITIVE REPORT'!T32</f>
        <v>7.963800904977376</v>
      </c>
      <c r="U32" s="14">
        <f>'WEEKLY COMPETITIVE REPORT'!U32/Y4</f>
        <v>294221.8366257341</v>
      </c>
      <c r="V32" s="14">
        <f t="shared" si="4"/>
        <v>159.23651895355047</v>
      </c>
      <c r="W32" s="25">
        <f t="shared" si="5"/>
        <v>295814.2018152696</v>
      </c>
      <c r="X32" s="22">
        <f>'WEEKLY COMPETITIVE REPORT'!X32</f>
        <v>45348</v>
      </c>
      <c r="Y32" s="56">
        <f>'WEEKLY COMPETITIVE REPORT'!Y32</f>
        <v>45586</v>
      </c>
    </row>
    <row r="33" spans="1:25" ht="13.5" thickBot="1">
      <c r="A33" s="50">
        <v>20</v>
      </c>
      <c r="B33" s="4">
        <f>'WEEKLY COMPETITIVE REPORT'!B33</f>
        <v>13</v>
      </c>
      <c r="C33" s="4" t="str">
        <f>'WEEKLY COMPETITIVE REPORT'!C33</f>
        <v>I FRANKENSTEIN</v>
      </c>
      <c r="D33" s="4" t="str">
        <f>'WEEKLY COMPETITIVE REPORT'!D33</f>
        <v>JAZ FRANKENSTEIN</v>
      </c>
      <c r="E33" s="4" t="str">
        <f>'WEEKLY COMPETITIVE REPORT'!E33</f>
        <v>IND</v>
      </c>
      <c r="F33" s="4" t="str">
        <f>'WEEKLY COMPETITIVE REPORT'!F33</f>
        <v>Cinemania</v>
      </c>
      <c r="G33" s="37">
        <f>'WEEKLY COMPETITIVE REPORT'!G33</f>
        <v>3</v>
      </c>
      <c r="H33" s="37">
        <f>'WEEKLY COMPETITIVE REPORT'!H33</f>
        <v>8</v>
      </c>
      <c r="I33" s="14">
        <f>'WEEKLY COMPETITIVE REPORT'!I33/Y4</f>
        <v>667.3785371062467</v>
      </c>
      <c r="J33" s="14">
        <f>'WEEKLY COMPETITIVE REPORT'!J33/Y17</f>
        <v>0.022332090333933883</v>
      </c>
      <c r="K33" s="22">
        <f>'WEEKLY COMPETITIVE REPORT'!K33</f>
        <v>92</v>
      </c>
      <c r="L33" s="22">
        <f>'WEEKLY COMPETITIVE REPORT'!L33</f>
        <v>272</v>
      </c>
      <c r="M33" s="64">
        <f>'WEEKLY COMPETITIVE REPORT'!M33</f>
        <v>-68.73045653533458</v>
      </c>
      <c r="N33" s="14">
        <f t="shared" si="3"/>
        <v>83.42231713828083</v>
      </c>
      <c r="O33" s="37">
        <f>'WEEKLY COMPETITIVE REPORT'!O33</f>
        <v>8</v>
      </c>
      <c r="P33" s="14">
        <f>'WEEKLY COMPETITIVE REPORT'!P33/Y4</f>
        <v>828.8841430859584</v>
      </c>
      <c r="Q33" s="14">
        <f>'WEEKLY COMPETITIVE REPORT'!Q33/Y17</f>
        <v>0.03015321015069622</v>
      </c>
      <c r="R33" s="22">
        <f>'WEEKLY COMPETITIVE REPORT'!R33</f>
        <v>121</v>
      </c>
      <c r="S33" s="22">
        <f>'WEEKLY COMPETITIVE REPORT'!S33</f>
        <v>391</v>
      </c>
      <c r="T33" s="64">
        <f>'WEEKLY COMPETITIVE REPORT'!T33</f>
        <v>-71.23668364983789</v>
      </c>
      <c r="U33" s="14">
        <f>'WEEKLY COMPETITIVE REPORT'!U33/Y4</f>
        <v>9604.911906033103</v>
      </c>
      <c r="V33" s="14">
        <f t="shared" si="4"/>
        <v>103.6105178857448</v>
      </c>
      <c r="W33" s="25">
        <f t="shared" si="5"/>
        <v>10433.79604911906</v>
      </c>
      <c r="X33" s="22">
        <f>'WEEKLY COMPETITIVE REPORT'!X33</f>
        <v>1357</v>
      </c>
      <c r="Y33" s="56">
        <f>'WEEKLY COMPETITIVE REPORT'!Y33</f>
        <v>1478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264</v>
      </c>
      <c r="I34" s="32">
        <f>SUM(I14:I33)</f>
        <v>153948.2114255206</v>
      </c>
      <c r="J34" s="31">
        <f>SUM(J14:J33)</f>
        <v>94419.54277939204</v>
      </c>
      <c r="K34" s="31">
        <f>SUM(K14:K33)</f>
        <v>20240</v>
      </c>
      <c r="L34" s="31">
        <f>SUM(L14:L33)</f>
        <v>14420</v>
      </c>
      <c r="M34" s="64">
        <f>'WEEKLY COMPETITIVE REPORT'!M34</f>
        <v>-50.48596205031339</v>
      </c>
      <c r="N34" s="32">
        <f>I34/H34</f>
        <v>583.1371644906084</v>
      </c>
      <c r="O34" s="40">
        <f>'WEEKLY COMPETITIVE REPORT'!O34</f>
        <v>264</v>
      </c>
      <c r="P34" s="31">
        <f>SUM(P14:P33)</f>
        <v>204721.03577148958</v>
      </c>
      <c r="Q34" s="31">
        <f>SUM(Q14:Q33)</f>
        <v>123752.23372455561</v>
      </c>
      <c r="R34" s="31">
        <f>SUM(R14:R33)</f>
        <v>28592</v>
      </c>
      <c r="S34" s="31">
        <f>SUM(S14:S33)</f>
        <v>20332</v>
      </c>
      <c r="T34" s="65">
        <f>P34/Q34-100%</f>
        <v>0.6542815398965012</v>
      </c>
      <c r="U34" s="31" t="e">
        <f>SUM(U14:U33)</f>
        <v>#REF!</v>
      </c>
      <c r="V34" s="32">
        <f>P34/O34</f>
        <v>775.4584688314</v>
      </c>
      <c r="W34" s="31" t="e">
        <f>SUM(W14:W33)</f>
        <v>#REF!</v>
      </c>
      <c r="X34" s="31" t="e">
        <f>SUM(X14:X33)</f>
        <v>#REF!</v>
      </c>
      <c r="Y34" s="35">
        <f>SUM(Y14:Y33)</f>
        <v>465343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2014-02-13T11:42:35Z</dcterms:modified>
  <cp:category/>
  <cp:version/>
  <cp:contentType/>
  <cp:contentStatus/>
</cp:coreProperties>
</file>