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26865" windowHeight="104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<sst xmlns="http://schemas.openxmlformats.org/spreadsheetml/2006/main" count="268" uniqueCount="98">
  <si>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</si>
  <si>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</si>
  <si>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</si>
  <si>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</si>
  <si>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</si>
  <si>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</si>
  <si>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</si>
  <si>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</si>
  <si>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</si>
  <si>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</si>
  <si>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</si>
  <si>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</si>
  <si>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</si>
  <si>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</si>
  <si>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</si>
  <si>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</si>
  <si>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</si>
  <si>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</si>
  <si>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</si>
  <si>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</si>
  <si>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</si>
  <si>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</si>
  <si>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</si>
  <si>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</si>
  <si>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</si>
  <si>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</si>
  <si>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</si>
  <si>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</si>
  <si>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</si>
  <si>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</si>
  <si>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</si>
  <si>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</si>
  <si>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</si>
  <si>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</si>
  <si>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</si>
  <si>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</si>
  <si>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</si>
  <si>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</si>
  <si>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</si>
  <si>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</si>
  <si>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</si>
  <si>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</si>
  <si>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</si>
  <si>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</si>
  <si>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</si>
  <si>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</si>
  <si>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</si>
  <si>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</si>
  <si>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</si>
  <si>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</si>
  <si>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</si>
  <si>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</si>
  <si>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PAR</t>
  </si>
  <si>
    <t>GREMO MI PO SVOJE 2</t>
  </si>
  <si>
    <t>FROZEN 3D</t>
  </si>
  <si>
    <t>LEDENO KRALJESTVO 3D</t>
  </si>
  <si>
    <t>HOBBIT: DESOLATION OF SMAUG</t>
  </si>
  <si>
    <t>HOBIT: SMAUGOVA PUŠČA</t>
  </si>
  <si>
    <t>WOLF OF WALL STREET</t>
  </si>
  <si>
    <t>VOLK Z WALL STREETA</t>
  </si>
  <si>
    <t>FOX</t>
  </si>
  <si>
    <t>SONY</t>
  </si>
  <si>
    <t>CF</t>
  </si>
  <si>
    <t>SECRET LIFE OF WALTER MITTY</t>
  </si>
  <si>
    <t>SKRIVNOSTNO ŽIVLJENJE WALTERJA MITTYJA</t>
  </si>
  <si>
    <t>47 RONIN</t>
  </si>
  <si>
    <t>UNI</t>
  </si>
  <si>
    <t>FREE BIRDS</t>
  </si>
  <si>
    <t>PURANA NA BEGU</t>
  </si>
  <si>
    <t>AMERICAN HUSTLE</t>
  </si>
  <si>
    <t>AMERIŠKE PREVARE</t>
  </si>
  <si>
    <t>THE LEGEND OF HERCULES</t>
  </si>
  <si>
    <t>LEGENDA O HERKULU</t>
  </si>
  <si>
    <t>ZORAN, MOJ NEČAK IDIOT</t>
  </si>
  <si>
    <t>HER</t>
  </si>
  <si>
    <t>ONA</t>
  </si>
  <si>
    <t>JACK RYAN</t>
  </si>
  <si>
    <t>AGENT RYAN</t>
  </si>
  <si>
    <t>ROBOCOP</t>
  </si>
  <si>
    <t>DALLAS BUYERS CLUB</t>
  </si>
  <si>
    <t>KLUB ZDRAVJA DALLAS</t>
  </si>
  <si>
    <t>12 YEARS A SLAVE</t>
  </si>
  <si>
    <t>12 LET SUŽENJ</t>
  </si>
  <si>
    <t>THE LEGO MOVIE</t>
  </si>
  <si>
    <t>LEGO FILM</t>
  </si>
  <si>
    <t>13 - Feb</t>
  </si>
  <si>
    <t>19 - Feb</t>
  </si>
  <si>
    <t>14 - Feb</t>
  </si>
  <si>
    <t>16 - Feb</t>
  </si>
  <si>
    <t>New</t>
  </si>
  <si>
    <t>VAMPIRE ACADEMY</t>
  </si>
  <si>
    <t>VAMPIRSKA AKADEMIJA</t>
  </si>
  <si>
    <t>WINTER'S TALE</t>
  </si>
  <si>
    <t>ZIMSKA PRIPOVED</t>
  </si>
  <si>
    <t>ENDLESS LOVE</t>
  </si>
  <si>
    <t>NESKONČNA LJUBEZEN</t>
  </si>
  <si>
    <t>CUBAN FURY</t>
  </si>
  <si>
    <t>DIVJA SALSA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</si>
</sst>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35" xfId="0" applyNumberFormat="1" applyFont="1" applyFill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V23" sqref="V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87</v>
      </c>
      <c r="L4" s="20"/>
      <c r="M4" s="79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85</v>
      </c>
      <c r="L5" s="7"/>
      <c r="M5" s="80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41690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67</v>
      </c>
      <c r="D14" s="4" t="s">
        <v>68</v>
      </c>
      <c r="E14" s="15" t="s">
        <v>46</v>
      </c>
      <c r="F14" s="15" t="s">
        <v>36</v>
      </c>
      <c r="G14" s="37">
        <v>4</v>
      </c>
      <c r="H14" s="37">
        <v>16</v>
      </c>
      <c r="I14" s="14">
        <v>13222</v>
      </c>
      <c r="J14" s="14">
        <v>18353</v>
      </c>
      <c r="K14" s="14">
        <v>2462</v>
      </c>
      <c r="L14" s="14">
        <v>3401</v>
      </c>
      <c r="M14" s="64">
        <f>(I14/J14*100)-100</f>
        <v>-27.95728218819812</v>
      </c>
      <c r="N14" s="14">
        <f>I14/H14</f>
        <v>826.375</v>
      </c>
      <c r="O14" s="38">
        <v>16</v>
      </c>
      <c r="P14" s="14">
        <v>24866</v>
      </c>
      <c r="Q14" s="14">
        <v>21137</v>
      </c>
      <c r="R14" s="14">
        <v>5067</v>
      </c>
      <c r="S14" s="14">
        <v>4015</v>
      </c>
      <c r="T14" s="64">
        <f>(P14/Q14*100)-100</f>
        <v>17.642049486682126</v>
      </c>
      <c r="U14" s="74">
        <v>61258</v>
      </c>
      <c r="V14" s="14">
        <f>P14/O14</f>
        <v>1554.125</v>
      </c>
      <c r="W14" s="74">
        <f>SUM(U14,P14)</f>
        <v>86124</v>
      </c>
      <c r="X14" s="74">
        <v>11965</v>
      </c>
      <c r="Y14" s="75">
        <f>SUM(X14,R14)</f>
        <v>17032</v>
      </c>
    </row>
    <row r="15" spans="1:25" ht="12.75">
      <c r="A15" s="72">
        <v>2</v>
      </c>
      <c r="B15" s="72">
        <v>3</v>
      </c>
      <c r="C15" s="4" t="s">
        <v>83</v>
      </c>
      <c r="D15" s="4" t="s">
        <v>84</v>
      </c>
      <c r="E15" s="15" t="s">
        <v>49</v>
      </c>
      <c r="F15" s="15" t="s">
        <v>42</v>
      </c>
      <c r="G15" s="37">
        <v>2</v>
      </c>
      <c r="H15" s="37">
        <v>18</v>
      </c>
      <c r="I15" s="14">
        <v>11753</v>
      </c>
      <c r="J15" s="14">
        <v>16778</v>
      </c>
      <c r="K15" s="95">
        <v>2045</v>
      </c>
      <c r="L15" s="95">
        <v>2840</v>
      </c>
      <c r="M15" s="64">
        <f>(I15/J15*100)-100</f>
        <v>-29.949934437954468</v>
      </c>
      <c r="N15" s="14">
        <f>I15/H15</f>
        <v>652.9444444444445</v>
      </c>
      <c r="O15" s="73">
        <v>18</v>
      </c>
      <c r="P15" s="94">
        <v>23492</v>
      </c>
      <c r="Q15" s="94">
        <v>20787</v>
      </c>
      <c r="R15" s="94">
        <v>4509</v>
      </c>
      <c r="S15" s="94">
        <v>3684</v>
      </c>
      <c r="T15" s="64">
        <f>(P15/Q15*100)-100</f>
        <v>13.01294078029538</v>
      </c>
      <c r="U15" s="74">
        <v>20787</v>
      </c>
      <c r="V15" s="14">
        <f>P15/O15</f>
        <v>1305.111111111111</v>
      </c>
      <c r="W15" s="74">
        <f>SUM(U15,P15)</f>
        <v>44279</v>
      </c>
      <c r="X15" s="74">
        <v>3684</v>
      </c>
      <c r="Y15" s="75">
        <f>SUM(X15,R15)</f>
        <v>8193</v>
      </c>
    </row>
    <row r="16" spans="1:25" ht="12.75">
      <c r="A16" s="72">
        <v>3</v>
      </c>
      <c r="B16" s="72">
        <v>1</v>
      </c>
      <c r="C16" s="4" t="s">
        <v>81</v>
      </c>
      <c r="D16" s="4" t="s">
        <v>82</v>
      </c>
      <c r="E16" s="15" t="s">
        <v>46</v>
      </c>
      <c r="F16" s="15" t="s">
        <v>42</v>
      </c>
      <c r="G16" s="37">
        <v>2</v>
      </c>
      <c r="H16" s="37">
        <v>12</v>
      </c>
      <c r="I16" s="24">
        <v>13503</v>
      </c>
      <c r="J16" s="24">
        <v>14819</v>
      </c>
      <c r="K16" s="24">
        <v>2252</v>
      </c>
      <c r="L16" s="24">
        <v>2569</v>
      </c>
      <c r="M16" s="64">
        <f>(I16/J16*100)-100</f>
        <v>-8.880491261218708</v>
      </c>
      <c r="N16" s="14">
        <f>I16/H16</f>
        <v>1125.25</v>
      </c>
      <c r="O16" s="73">
        <v>12</v>
      </c>
      <c r="P16" s="14">
        <v>20969</v>
      </c>
      <c r="Q16" s="14">
        <v>21471</v>
      </c>
      <c r="R16" s="14">
        <v>3753</v>
      </c>
      <c r="S16" s="14">
        <v>4073</v>
      </c>
      <c r="T16" s="64">
        <f>(P16/Q16*100)-100</f>
        <v>-2.338037352708298</v>
      </c>
      <c r="U16" s="74">
        <v>21471</v>
      </c>
      <c r="V16" s="14">
        <f>P16/O16</f>
        <v>1747.4166666666667</v>
      </c>
      <c r="W16" s="74">
        <f>SUM(U16,P16)</f>
        <v>42440</v>
      </c>
      <c r="X16" s="74">
        <v>4073</v>
      </c>
      <c r="Y16" s="75">
        <f>SUM(X16,R16)</f>
        <v>7826</v>
      </c>
    </row>
    <row r="17" spans="1:25" ht="12.75">
      <c r="A17" s="72">
        <v>4</v>
      </c>
      <c r="B17" s="72" t="s">
        <v>89</v>
      </c>
      <c r="C17" s="4" t="s">
        <v>94</v>
      </c>
      <c r="D17" s="4" t="s">
        <v>95</v>
      </c>
      <c r="E17" s="15" t="s">
        <v>66</v>
      </c>
      <c r="F17" s="15" t="s">
        <v>36</v>
      </c>
      <c r="G17" s="37">
        <v>1</v>
      </c>
      <c r="H17" s="37">
        <v>9</v>
      </c>
      <c r="I17" s="24">
        <v>13445</v>
      </c>
      <c r="J17" s="24"/>
      <c r="K17" s="24">
        <v>2601</v>
      </c>
      <c r="L17" s="24"/>
      <c r="M17" s="64"/>
      <c r="N17" s="14">
        <f>I17/H17</f>
        <v>1493.888888888889</v>
      </c>
      <c r="O17" s="37">
        <v>9</v>
      </c>
      <c r="P17" s="14">
        <v>17904</v>
      </c>
      <c r="Q17" s="14"/>
      <c r="R17" s="14">
        <v>3582</v>
      </c>
      <c r="S17" s="14"/>
      <c r="T17" s="64"/>
      <c r="U17" s="74"/>
      <c r="V17" s="24">
        <f>P17/O17</f>
        <v>1989.3333333333333</v>
      </c>
      <c r="W17" s="74">
        <f>SUM(U17,P17)</f>
        <v>17904</v>
      </c>
      <c r="X17" s="74"/>
      <c r="Y17" s="75">
        <f>SUM(X17,R17)</f>
        <v>3582</v>
      </c>
    </row>
    <row r="18" spans="1:25" ht="13.5" customHeight="1">
      <c r="A18" s="72">
        <v>5</v>
      </c>
      <c r="B18" s="72" t="s">
        <v>89</v>
      </c>
      <c r="C18" s="89" t="s">
        <v>90</v>
      </c>
      <c r="D18" s="89" t="s">
        <v>91</v>
      </c>
      <c r="E18" s="15" t="s">
        <v>46</v>
      </c>
      <c r="F18" s="15" t="s">
        <v>48</v>
      </c>
      <c r="G18" s="37">
        <v>1</v>
      </c>
      <c r="H18" s="37">
        <v>8</v>
      </c>
      <c r="I18" s="14">
        <v>8059</v>
      </c>
      <c r="J18" s="14"/>
      <c r="K18" s="24">
        <v>1470</v>
      </c>
      <c r="L18" s="24"/>
      <c r="M18" s="64"/>
      <c r="N18" s="14">
        <f>I18/H18</f>
        <v>1007.375</v>
      </c>
      <c r="O18" s="37">
        <v>8</v>
      </c>
      <c r="P18" s="14">
        <v>14174</v>
      </c>
      <c r="Q18" s="14"/>
      <c r="R18" s="14">
        <v>2797</v>
      </c>
      <c r="S18" s="14"/>
      <c r="T18" s="64"/>
      <c r="U18" s="96"/>
      <c r="V18" s="24">
        <f>P18/O18</f>
        <v>1771.75</v>
      </c>
      <c r="W18" s="74">
        <f>SUM(U18,P18)</f>
        <v>14174</v>
      </c>
      <c r="X18" s="74"/>
      <c r="Y18" s="75">
        <f>SUM(X18,R18)</f>
        <v>2797</v>
      </c>
    </row>
    <row r="19" spans="1:25" ht="12.75">
      <c r="A19" s="72">
        <v>6</v>
      </c>
      <c r="B19" s="72" t="s">
        <v>89</v>
      </c>
      <c r="C19" s="4" t="s">
        <v>92</v>
      </c>
      <c r="D19" s="4" t="s">
        <v>93</v>
      </c>
      <c r="E19" s="15" t="s">
        <v>49</v>
      </c>
      <c r="F19" s="15" t="s">
        <v>42</v>
      </c>
      <c r="G19" s="37">
        <v>1</v>
      </c>
      <c r="H19" s="37">
        <v>11</v>
      </c>
      <c r="I19" s="24">
        <v>8913</v>
      </c>
      <c r="J19" s="24"/>
      <c r="K19" s="14">
        <v>1552</v>
      </c>
      <c r="L19" s="14"/>
      <c r="M19" s="64"/>
      <c r="N19" s="14">
        <f>I19/H19</f>
        <v>810.2727272727273</v>
      </c>
      <c r="O19" s="73">
        <v>11</v>
      </c>
      <c r="P19" s="14">
        <v>12802</v>
      </c>
      <c r="Q19" s="14"/>
      <c r="R19" s="14">
        <v>2403</v>
      </c>
      <c r="S19" s="14"/>
      <c r="T19" s="64"/>
      <c r="U19" s="74"/>
      <c r="V19" s="14"/>
      <c r="W19" s="74">
        <f>SUM(U19,P19)</f>
        <v>12802</v>
      </c>
      <c r="X19" s="74"/>
      <c r="Y19" s="75">
        <f>SUM(X19,R19)</f>
        <v>2403</v>
      </c>
    </row>
    <row r="20" spans="1:25" ht="12.75">
      <c r="A20" s="72">
        <v>7</v>
      </c>
      <c r="B20" s="72">
        <v>4</v>
      </c>
      <c r="C20" s="4" t="s">
        <v>58</v>
      </c>
      <c r="D20" s="4" t="s">
        <v>59</v>
      </c>
      <c r="E20" s="15" t="s">
        <v>46</v>
      </c>
      <c r="F20" s="15" t="s">
        <v>42</v>
      </c>
      <c r="G20" s="37">
        <v>8</v>
      </c>
      <c r="H20" s="37">
        <v>10</v>
      </c>
      <c r="I20" s="24">
        <v>7742</v>
      </c>
      <c r="J20" s="24">
        <v>11234</v>
      </c>
      <c r="K20" s="97">
        <v>1259</v>
      </c>
      <c r="L20" s="97">
        <v>1825</v>
      </c>
      <c r="M20" s="64">
        <f>(I20/J20*100)-100</f>
        <v>-31.084208652305506</v>
      </c>
      <c r="N20" s="14">
        <f>I20/H20</f>
        <v>774.2</v>
      </c>
      <c r="O20" s="73">
        <v>10</v>
      </c>
      <c r="P20" s="22">
        <v>11265</v>
      </c>
      <c r="Q20" s="22">
        <v>16170</v>
      </c>
      <c r="R20" s="22">
        <v>1928</v>
      </c>
      <c r="S20" s="22">
        <v>2729</v>
      </c>
      <c r="T20" s="64">
        <f>(P20/Q20*100)-100</f>
        <v>-30.3339517625232</v>
      </c>
      <c r="U20" s="74">
        <v>418227</v>
      </c>
      <c r="V20" s="14">
        <f>P20/O20</f>
        <v>1126.5</v>
      </c>
      <c r="W20" s="74">
        <f>SUM(U20,P20)</f>
        <v>429492</v>
      </c>
      <c r="X20" s="74">
        <v>71601</v>
      </c>
      <c r="Y20" s="75">
        <f>SUM(X20,R20)</f>
        <v>73529</v>
      </c>
    </row>
    <row r="21" spans="1:25" ht="12.75">
      <c r="A21" s="72">
        <v>8</v>
      </c>
      <c r="B21" s="72">
        <v>8</v>
      </c>
      <c r="C21" s="89" t="s">
        <v>54</v>
      </c>
      <c r="D21" s="89" t="s">
        <v>55</v>
      </c>
      <c r="E21" s="15" t="s">
        <v>50</v>
      </c>
      <c r="F21" s="15" t="s">
        <v>51</v>
      </c>
      <c r="G21" s="37">
        <v>11</v>
      </c>
      <c r="H21" s="37">
        <v>22</v>
      </c>
      <c r="I21" s="14">
        <v>4221</v>
      </c>
      <c r="J21" s="14">
        <v>6599</v>
      </c>
      <c r="K21" s="14">
        <v>813</v>
      </c>
      <c r="L21" s="14">
        <v>1271</v>
      </c>
      <c r="M21" s="64">
        <f>(I21/J21*100)-100</f>
        <v>-36.035762994393096</v>
      </c>
      <c r="N21" s="14">
        <f>I21/H21</f>
        <v>191.86363636363637</v>
      </c>
      <c r="O21" s="73">
        <v>22</v>
      </c>
      <c r="P21" s="14">
        <v>10909</v>
      </c>
      <c r="Q21" s="14">
        <v>7821</v>
      </c>
      <c r="R21" s="14">
        <v>2270</v>
      </c>
      <c r="S21" s="14">
        <v>1558</v>
      </c>
      <c r="T21" s="64">
        <f>(P21/Q21*100)-100</f>
        <v>39.483442015087576</v>
      </c>
      <c r="U21" s="74">
        <v>292145</v>
      </c>
      <c r="V21" s="14">
        <f>P21/O21</f>
        <v>495.8636363636364</v>
      </c>
      <c r="W21" s="74">
        <f>SUM(U21,P21)</f>
        <v>303054</v>
      </c>
      <c r="X21" s="74">
        <v>58487</v>
      </c>
      <c r="Y21" s="75">
        <f>SUM(X21,R21)</f>
        <v>60757</v>
      </c>
    </row>
    <row r="22" spans="1:25" ht="12.75">
      <c r="A22" s="72">
        <v>9</v>
      </c>
      <c r="B22" s="72" t="s">
        <v>89</v>
      </c>
      <c r="C22" s="4" t="s">
        <v>96</v>
      </c>
      <c r="D22" s="4" t="s">
        <v>97</v>
      </c>
      <c r="E22" s="15" t="s">
        <v>46</v>
      </c>
      <c r="F22" s="15" t="s">
        <v>47</v>
      </c>
      <c r="G22" s="37">
        <v>1</v>
      </c>
      <c r="H22" s="37">
        <v>9</v>
      </c>
      <c r="I22" s="24">
        <v>6974</v>
      </c>
      <c r="J22" s="24"/>
      <c r="K22" s="100">
        <v>1282</v>
      </c>
      <c r="L22" s="100"/>
      <c r="M22" s="64"/>
      <c r="N22" s="14">
        <f>I22/H22</f>
        <v>774.8888888888889</v>
      </c>
      <c r="O22" s="38">
        <v>9</v>
      </c>
      <c r="P22" s="14">
        <v>9077</v>
      </c>
      <c r="Q22" s="14"/>
      <c r="R22" s="14">
        <v>1755</v>
      </c>
      <c r="S22" s="14"/>
      <c r="T22" s="64"/>
      <c r="U22" s="74"/>
      <c r="V22" s="14">
        <f>P22/O22</f>
        <v>1008.5555555555555</v>
      </c>
      <c r="W22" s="74">
        <f>SUM(U22,P22)</f>
        <v>9077</v>
      </c>
      <c r="X22" s="74"/>
      <c r="Y22" s="75">
        <f>SUM(X22,R22)</f>
        <v>1755</v>
      </c>
    </row>
    <row r="23" spans="1:25" ht="12.75">
      <c r="A23" s="72">
        <v>10</v>
      </c>
      <c r="B23" s="72">
        <v>6</v>
      </c>
      <c r="C23" s="4" t="s">
        <v>69</v>
      </c>
      <c r="D23" s="4" t="s">
        <v>70</v>
      </c>
      <c r="E23" s="15" t="s">
        <v>61</v>
      </c>
      <c r="F23" s="15" t="s">
        <v>62</v>
      </c>
      <c r="G23" s="37">
        <v>4</v>
      </c>
      <c r="H23" s="37">
        <v>13</v>
      </c>
      <c r="I23" s="91">
        <v>5873</v>
      </c>
      <c r="J23" s="91">
        <v>7550</v>
      </c>
      <c r="K23" s="99">
        <v>986</v>
      </c>
      <c r="L23" s="99">
        <v>1250</v>
      </c>
      <c r="M23" s="64">
        <f>(I23/J23*100)-100</f>
        <v>-22.21192052980132</v>
      </c>
      <c r="N23" s="14">
        <f>I23/H23</f>
        <v>451.7692307692308</v>
      </c>
      <c r="O23" s="73">
        <v>13</v>
      </c>
      <c r="P23" s="22">
        <v>7983</v>
      </c>
      <c r="Q23" s="22">
        <v>10984</v>
      </c>
      <c r="R23" s="22">
        <v>1424</v>
      </c>
      <c r="S23" s="22">
        <v>1965</v>
      </c>
      <c r="T23" s="64">
        <f>(P23/Q23*100)-100</f>
        <v>-27.321558630735623</v>
      </c>
      <c r="U23" s="74">
        <v>53354</v>
      </c>
      <c r="V23" s="14">
        <f>P23/O23</f>
        <v>614.0769230769231</v>
      </c>
      <c r="W23" s="74">
        <f>SUM(U23,P23)</f>
        <v>61337</v>
      </c>
      <c r="X23" s="76">
        <v>9921</v>
      </c>
      <c r="Y23" s="75">
        <f>SUM(X23,R23)</f>
        <v>11345</v>
      </c>
    </row>
    <row r="24" spans="1:25" ht="12.75">
      <c r="A24" s="72">
        <v>11</v>
      </c>
      <c r="B24" s="72">
        <v>5</v>
      </c>
      <c r="C24" s="4" t="s">
        <v>78</v>
      </c>
      <c r="D24" s="4" t="s">
        <v>78</v>
      </c>
      <c r="E24" s="15" t="s">
        <v>61</v>
      </c>
      <c r="F24" s="15" t="s">
        <v>62</v>
      </c>
      <c r="G24" s="37">
        <v>2</v>
      </c>
      <c r="H24" s="37">
        <v>11</v>
      </c>
      <c r="I24" s="24">
        <v>4717</v>
      </c>
      <c r="J24" s="24">
        <v>8919</v>
      </c>
      <c r="K24" s="100">
        <v>808</v>
      </c>
      <c r="L24" s="100">
        <v>1621</v>
      </c>
      <c r="M24" s="64">
        <f>(I24/J24*100)-100</f>
        <v>-47.112905034196665</v>
      </c>
      <c r="N24" s="14">
        <f>I24/H24</f>
        <v>428.8181818181818</v>
      </c>
      <c r="O24" s="38">
        <v>11</v>
      </c>
      <c r="P24" s="14">
        <v>7232</v>
      </c>
      <c r="Q24" s="14">
        <v>11419</v>
      </c>
      <c r="R24" s="14">
        <v>1379</v>
      </c>
      <c r="S24" s="14">
        <v>2191</v>
      </c>
      <c r="T24" s="64">
        <f>(P24/Q24*100)-100</f>
        <v>-36.66695857780892</v>
      </c>
      <c r="U24" s="74">
        <v>11419</v>
      </c>
      <c r="V24" s="14">
        <f>P24/O24</f>
        <v>657.4545454545455</v>
      </c>
      <c r="W24" s="74">
        <f>SUM(U24,P24)</f>
        <v>18651</v>
      </c>
      <c r="X24" s="76">
        <v>2191</v>
      </c>
      <c r="Y24" s="75">
        <f>SUM(X24,R24)</f>
        <v>3570</v>
      </c>
    </row>
    <row r="25" spans="1:25" ht="12.75" customHeight="1">
      <c r="A25" s="72">
        <v>12</v>
      </c>
      <c r="B25" s="72">
        <v>7</v>
      </c>
      <c r="C25" s="4" t="s">
        <v>71</v>
      </c>
      <c r="D25" s="4" t="s">
        <v>72</v>
      </c>
      <c r="E25" s="15" t="s">
        <v>46</v>
      </c>
      <c r="F25" s="15" t="s">
        <v>42</v>
      </c>
      <c r="G25" s="37">
        <v>4</v>
      </c>
      <c r="H25" s="37">
        <v>14</v>
      </c>
      <c r="I25" s="24">
        <v>3793</v>
      </c>
      <c r="J25" s="24">
        <v>6039</v>
      </c>
      <c r="K25" s="24">
        <v>696</v>
      </c>
      <c r="L25" s="24">
        <v>974</v>
      </c>
      <c r="M25" s="64">
        <f>(I25/J25*100)-100</f>
        <v>-37.191588011260144</v>
      </c>
      <c r="N25" s="14">
        <f>I25/H25</f>
        <v>270.92857142857144</v>
      </c>
      <c r="O25" s="73">
        <v>14</v>
      </c>
      <c r="P25" s="14">
        <v>5677</v>
      </c>
      <c r="Q25" s="14">
        <v>7933</v>
      </c>
      <c r="R25" s="24">
        <v>1075</v>
      </c>
      <c r="S25" s="24">
        <v>1351</v>
      </c>
      <c r="T25" s="64">
        <f>(P25/Q25*100)-100</f>
        <v>-28.438169670994583</v>
      </c>
      <c r="U25" s="76">
        <v>32181</v>
      </c>
      <c r="V25" s="14">
        <f>P25/O25</f>
        <v>405.5</v>
      </c>
      <c r="W25" s="74">
        <f>SUM(U25,P25)</f>
        <v>37858</v>
      </c>
      <c r="X25" s="74">
        <v>5412</v>
      </c>
      <c r="Y25" s="75">
        <f>SUM(X25,R25)</f>
        <v>6487</v>
      </c>
    </row>
    <row r="26" spans="1:25" ht="12.75" customHeight="1">
      <c r="A26" s="72">
        <v>13</v>
      </c>
      <c r="B26" s="72">
        <v>9</v>
      </c>
      <c r="C26" s="4" t="s">
        <v>76</v>
      </c>
      <c r="D26" s="4" t="s">
        <v>77</v>
      </c>
      <c r="E26" s="15" t="s">
        <v>52</v>
      </c>
      <c r="F26" s="15" t="s">
        <v>36</v>
      </c>
      <c r="G26" s="37">
        <v>3</v>
      </c>
      <c r="H26" s="37">
        <v>9</v>
      </c>
      <c r="I26" s="14">
        <v>3704</v>
      </c>
      <c r="J26" s="14">
        <v>5480</v>
      </c>
      <c r="K26" s="22">
        <v>640</v>
      </c>
      <c r="L26" s="22">
        <v>968</v>
      </c>
      <c r="M26" s="64">
        <f>(I26/J26*100)-100</f>
        <v>-32.408759124087595</v>
      </c>
      <c r="N26" s="14">
        <f>I26/H26</f>
        <v>411.55555555555554</v>
      </c>
      <c r="O26" s="37">
        <v>9</v>
      </c>
      <c r="P26" s="22">
        <v>5337</v>
      </c>
      <c r="Q26" s="22">
        <v>7383</v>
      </c>
      <c r="R26" s="22">
        <v>974</v>
      </c>
      <c r="S26" s="22">
        <v>1391</v>
      </c>
      <c r="T26" s="64">
        <f>(P26/Q26*100)-100</f>
        <v>-27.712312068264936</v>
      </c>
      <c r="U26" s="76">
        <v>19038</v>
      </c>
      <c r="V26" s="14">
        <f>P26/O26</f>
        <v>593</v>
      </c>
      <c r="W26" s="74">
        <f>SUM(U26,P26)</f>
        <v>24375</v>
      </c>
      <c r="X26" s="74">
        <v>3637</v>
      </c>
      <c r="Y26" s="75">
        <f>SUM(X26,R26)</f>
        <v>4611</v>
      </c>
    </row>
    <row r="27" spans="1:25" ht="12.75">
      <c r="A27" s="72">
        <v>14</v>
      </c>
      <c r="B27" s="72">
        <v>17</v>
      </c>
      <c r="C27" s="4" t="s">
        <v>53</v>
      </c>
      <c r="D27" s="4" t="s">
        <v>53</v>
      </c>
      <c r="E27" s="15" t="s">
        <v>46</v>
      </c>
      <c r="F27" s="15" t="s">
        <v>47</v>
      </c>
      <c r="G27" s="37">
        <v>15</v>
      </c>
      <c r="H27" s="37">
        <v>24</v>
      </c>
      <c r="I27" s="24">
        <v>1859</v>
      </c>
      <c r="J27" s="24">
        <v>1425</v>
      </c>
      <c r="K27" s="22">
        <v>409</v>
      </c>
      <c r="L27" s="22">
        <v>280</v>
      </c>
      <c r="M27" s="64">
        <f>(I27/J27*100)-100</f>
        <v>30.456140350877206</v>
      </c>
      <c r="N27" s="14">
        <f>I27/H27</f>
        <v>77.45833333333333</v>
      </c>
      <c r="O27" s="37">
        <v>24</v>
      </c>
      <c r="P27" s="22">
        <v>3904</v>
      </c>
      <c r="Q27" s="22">
        <v>2373</v>
      </c>
      <c r="R27" s="22">
        <v>833</v>
      </c>
      <c r="S27" s="22">
        <v>641</v>
      </c>
      <c r="T27" s="64">
        <f>(P27/Q27*100)-100</f>
        <v>64.51748841129373</v>
      </c>
      <c r="U27" s="74">
        <v>564651</v>
      </c>
      <c r="V27" s="14">
        <f>P27/O27</f>
        <v>162.66666666666666</v>
      </c>
      <c r="W27" s="74">
        <f>SUM(U27,P27)</f>
        <v>568555</v>
      </c>
      <c r="X27" s="76">
        <v>123165</v>
      </c>
      <c r="Y27" s="75">
        <f>SUM(X27,R27)</f>
        <v>123998</v>
      </c>
    </row>
    <row r="28" spans="1:25" ht="12.75">
      <c r="A28" s="72">
        <v>15</v>
      </c>
      <c r="B28" s="72">
        <v>10</v>
      </c>
      <c r="C28" s="4" t="s">
        <v>74</v>
      </c>
      <c r="D28" s="4" t="s">
        <v>75</v>
      </c>
      <c r="E28" s="15" t="s">
        <v>61</v>
      </c>
      <c r="F28" s="15" t="s">
        <v>62</v>
      </c>
      <c r="G28" s="37">
        <v>3</v>
      </c>
      <c r="H28" s="37">
        <v>11</v>
      </c>
      <c r="I28" s="91">
        <v>2744</v>
      </c>
      <c r="J28" s="91">
        <v>2941</v>
      </c>
      <c r="K28" s="97">
        <v>500</v>
      </c>
      <c r="L28" s="97">
        <v>493</v>
      </c>
      <c r="M28" s="64">
        <f>(I28/J28*100)-100</f>
        <v>-6.698401904114249</v>
      </c>
      <c r="N28" s="14">
        <f>I28/H28</f>
        <v>249.45454545454547</v>
      </c>
      <c r="O28" s="73">
        <v>11</v>
      </c>
      <c r="P28" s="14">
        <v>3688</v>
      </c>
      <c r="Q28" s="14">
        <v>4111</v>
      </c>
      <c r="R28" s="14">
        <v>679</v>
      </c>
      <c r="S28" s="14">
        <v>721</v>
      </c>
      <c r="T28" s="64">
        <f>(P28/Q28*100)-100</f>
        <v>-10.289467282899537</v>
      </c>
      <c r="U28" s="74">
        <v>10502</v>
      </c>
      <c r="V28" s="14">
        <f>P28/O28</f>
        <v>335.27272727272725</v>
      </c>
      <c r="W28" s="74">
        <f>SUM(U28,P28)</f>
        <v>14190</v>
      </c>
      <c r="X28" s="74">
        <v>1941</v>
      </c>
      <c r="Y28" s="75">
        <f>SUM(X28,R28)</f>
        <v>2620</v>
      </c>
    </row>
    <row r="29" spans="1:25" ht="12.75">
      <c r="A29" s="72">
        <v>16</v>
      </c>
      <c r="B29" s="72">
        <v>16</v>
      </c>
      <c r="C29" s="4" t="s">
        <v>63</v>
      </c>
      <c r="D29" s="4" t="s">
        <v>64</v>
      </c>
      <c r="E29" s="15" t="s">
        <v>60</v>
      </c>
      <c r="F29" s="15" t="s">
        <v>42</v>
      </c>
      <c r="G29" s="37">
        <v>6</v>
      </c>
      <c r="H29" s="37">
        <v>10</v>
      </c>
      <c r="I29" s="24">
        <v>2991</v>
      </c>
      <c r="J29" s="24">
        <v>1901</v>
      </c>
      <c r="K29" s="24">
        <v>673</v>
      </c>
      <c r="L29" s="24">
        <v>318</v>
      </c>
      <c r="M29" s="64">
        <f>(I29/J29*100)-100</f>
        <v>57.33824302998423</v>
      </c>
      <c r="N29" s="14">
        <f>I29/H29</f>
        <v>299.1</v>
      </c>
      <c r="O29" s="38">
        <v>10</v>
      </c>
      <c r="P29" s="14">
        <v>3559</v>
      </c>
      <c r="Q29" s="14">
        <v>2581</v>
      </c>
      <c r="R29" s="14">
        <v>779</v>
      </c>
      <c r="S29" s="14">
        <v>444</v>
      </c>
      <c r="T29" s="64">
        <f>(P29/Q29*100)-100</f>
        <v>37.89228981015111</v>
      </c>
      <c r="U29" s="90">
        <v>32188</v>
      </c>
      <c r="V29" s="14">
        <f>P29/O29</f>
        <v>355.9</v>
      </c>
      <c r="W29" s="74">
        <f>SUM(U29,P29)</f>
        <v>35747</v>
      </c>
      <c r="X29" s="74">
        <v>6010</v>
      </c>
      <c r="Y29" s="75">
        <f>SUM(X29,R29)</f>
        <v>6789</v>
      </c>
    </row>
    <row r="30" spans="1:25" ht="12.75">
      <c r="A30" s="72">
        <v>17</v>
      </c>
      <c r="B30" s="72">
        <v>14</v>
      </c>
      <c r="C30" s="4" t="s">
        <v>73</v>
      </c>
      <c r="D30" s="4" t="s">
        <v>73</v>
      </c>
      <c r="E30" s="15" t="s">
        <v>46</v>
      </c>
      <c r="F30" s="15" t="s">
        <v>48</v>
      </c>
      <c r="G30" s="37">
        <v>3</v>
      </c>
      <c r="H30" s="37">
        <v>11</v>
      </c>
      <c r="I30" s="24">
        <v>2379</v>
      </c>
      <c r="J30" s="24">
        <v>2149</v>
      </c>
      <c r="K30" s="22">
        <v>476</v>
      </c>
      <c r="L30" s="22">
        <v>419</v>
      </c>
      <c r="M30" s="64">
        <f>(I30/J30*100)-100</f>
        <v>10.702652396463463</v>
      </c>
      <c r="N30" s="14">
        <f>I30/H30</f>
        <v>216.27272727272728</v>
      </c>
      <c r="O30" s="73">
        <v>11</v>
      </c>
      <c r="P30" s="14">
        <v>3322</v>
      </c>
      <c r="Q30" s="14">
        <v>2646</v>
      </c>
      <c r="R30" s="14">
        <v>663</v>
      </c>
      <c r="S30" s="14">
        <v>527</v>
      </c>
      <c r="T30" s="64">
        <f>(P30/Q30*100)-100</f>
        <v>25.5479969765684</v>
      </c>
      <c r="U30" s="96">
        <v>14628</v>
      </c>
      <c r="V30" s="14">
        <f>P30/O30</f>
        <v>302</v>
      </c>
      <c r="W30" s="74">
        <f>SUM(U30,P30)</f>
        <v>17950</v>
      </c>
      <c r="X30" s="74">
        <v>3539</v>
      </c>
      <c r="Y30" s="75">
        <f>SUM(X30,R30)</f>
        <v>4202</v>
      </c>
    </row>
    <row r="31" spans="1:25" ht="12.75">
      <c r="A31" s="72">
        <v>18</v>
      </c>
      <c r="B31" s="72">
        <v>18</v>
      </c>
      <c r="C31" s="98" t="s">
        <v>56</v>
      </c>
      <c r="D31" s="4" t="s">
        <v>57</v>
      </c>
      <c r="E31" s="15" t="s">
        <v>49</v>
      </c>
      <c r="F31" s="15" t="s">
        <v>42</v>
      </c>
      <c r="G31" s="37">
        <v>10</v>
      </c>
      <c r="H31" s="37">
        <v>26</v>
      </c>
      <c r="I31" s="24">
        <v>1316</v>
      </c>
      <c r="J31" s="24">
        <v>1377</v>
      </c>
      <c r="K31" s="24">
        <v>214</v>
      </c>
      <c r="L31" s="24">
        <v>234</v>
      </c>
      <c r="M31" s="64">
        <f>(I31/J31*100)-100</f>
        <v>-4.429920116194637</v>
      </c>
      <c r="N31" s="14">
        <f>I31/H31</f>
        <v>50.61538461538461</v>
      </c>
      <c r="O31" s="38">
        <v>26</v>
      </c>
      <c r="P31" s="14">
        <v>2430</v>
      </c>
      <c r="Q31" s="14">
        <v>2033</v>
      </c>
      <c r="R31" s="14">
        <v>413</v>
      </c>
      <c r="S31" s="14">
        <v>398</v>
      </c>
      <c r="T31" s="64">
        <f>(P31/Q31*100)-100</f>
        <v>19.527791441219875</v>
      </c>
      <c r="U31" s="90">
        <v>502047</v>
      </c>
      <c r="V31" s="14">
        <f>P31/O31</f>
        <v>93.46153846153847</v>
      </c>
      <c r="W31" s="74">
        <f>SUM(U31,P31)</f>
        <v>504477</v>
      </c>
      <c r="X31" s="74">
        <v>80227</v>
      </c>
      <c r="Y31" s="75">
        <f>SUM(X31,R31)</f>
        <v>80640</v>
      </c>
    </row>
    <row r="32" spans="1:25" ht="12.75">
      <c r="A32" s="72">
        <v>19</v>
      </c>
      <c r="B32" s="72">
        <v>11</v>
      </c>
      <c r="C32" s="4" t="s">
        <v>79</v>
      </c>
      <c r="D32" s="4" t="s">
        <v>80</v>
      </c>
      <c r="E32" s="15" t="s">
        <v>46</v>
      </c>
      <c r="F32" s="15" t="s">
        <v>47</v>
      </c>
      <c r="G32" s="37">
        <v>2</v>
      </c>
      <c r="H32" s="37">
        <v>8</v>
      </c>
      <c r="I32" s="14">
        <v>1249</v>
      </c>
      <c r="J32" s="14">
        <v>2935</v>
      </c>
      <c r="K32" s="14">
        <v>228</v>
      </c>
      <c r="L32" s="14">
        <v>517</v>
      </c>
      <c r="M32" s="64">
        <f>(I32/J32*100)-100</f>
        <v>-57.44463373083475</v>
      </c>
      <c r="N32" s="14">
        <f>I32/H32</f>
        <v>156.125</v>
      </c>
      <c r="O32" s="73">
        <v>8</v>
      </c>
      <c r="P32" s="22">
        <v>2103</v>
      </c>
      <c r="Q32" s="22">
        <v>3990</v>
      </c>
      <c r="R32" s="22">
        <v>429</v>
      </c>
      <c r="S32" s="22">
        <v>761</v>
      </c>
      <c r="T32" s="64">
        <f>(P32/Q32*100)-100</f>
        <v>-47.29323308270676</v>
      </c>
      <c r="U32" s="90">
        <v>3990</v>
      </c>
      <c r="V32" s="14">
        <f>P32/O32</f>
        <v>262.875</v>
      </c>
      <c r="W32" s="74">
        <f>SUM(U32,P32)</f>
        <v>6093</v>
      </c>
      <c r="X32" s="74">
        <v>761</v>
      </c>
      <c r="Y32" s="75">
        <f>SUM(X32,R32)</f>
        <v>1190</v>
      </c>
    </row>
    <row r="33" spans="1:25" ht="13.5" thickBot="1">
      <c r="A33" s="72">
        <v>20</v>
      </c>
      <c r="B33" s="72">
        <v>12</v>
      </c>
      <c r="C33" s="4" t="s">
        <v>65</v>
      </c>
      <c r="D33" s="4" t="s">
        <v>65</v>
      </c>
      <c r="E33" s="15" t="s">
        <v>66</v>
      </c>
      <c r="F33" s="15" t="s">
        <v>36</v>
      </c>
      <c r="G33" s="37">
        <v>5</v>
      </c>
      <c r="H33" s="37">
        <v>8</v>
      </c>
      <c r="I33" s="14">
        <v>1053</v>
      </c>
      <c r="J33" s="14">
        <v>2172</v>
      </c>
      <c r="K33" s="14">
        <v>177</v>
      </c>
      <c r="L33" s="14">
        <v>379</v>
      </c>
      <c r="M33" s="64">
        <f>(I33/J33*100)-100</f>
        <v>-51.51933701657458</v>
      </c>
      <c r="N33" s="14">
        <f>I33/H33</f>
        <v>131.625</v>
      </c>
      <c r="O33" s="73">
        <v>8</v>
      </c>
      <c r="P33" s="14">
        <v>1617</v>
      </c>
      <c r="Q33" s="14">
        <v>3083</v>
      </c>
      <c r="R33" s="14">
        <v>292</v>
      </c>
      <c r="S33" s="14">
        <v>570</v>
      </c>
      <c r="T33" s="64">
        <f>(P33/Q33*100)-100</f>
        <v>-47.55108660395718</v>
      </c>
      <c r="U33" s="101">
        <v>45609</v>
      </c>
      <c r="V33" s="14">
        <f>P33/O33</f>
        <v>202.125</v>
      </c>
      <c r="W33" s="74">
        <f>SUM(U33,P33)</f>
        <v>47226</v>
      </c>
      <c r="X33" s="84">
        <v>8730</v>
      </c>
      <c r="Y33" s="75">
        <f>SUM(X33,R33)</f>
        <v>9022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260</v>
      </c>
      <c r="I34" s="31">
        <f>SUM(I14:I33)</f>
        <v>119510</v>
      </c>
      <c r="J34" s="31">
        <v>232940</v>
      </c>
      <c r="K34" s="31">
        <f>SUM(K14:K33)</f>
        <v>21543</v>
      </c>
      <c r="L34" s="31">
        <v>44683</v>
      </c>
      <c r="M34" s="68">
        <f>(I34/J34*100)-100</f>
        <v>-48.694942903752036</v>
      </c>
      <c r="N34" s="32">
        <f>I34/H34</f>
        <v>459.65384615384613</v>
      </c>
      <c r="O34" s="34">
        <f>SUM(O14:O33)</f>
        <v>260</v>
      </c>
      <c r="P34" s="31">
        <f>SUM(P14:P33)</f>
        <v>192310</v>
      </c>
      <c r="Q34" s="31">
        <v>348995</v>
      </c>
      <c r="R34" s="31">
        <f>SUM(R14:R33)</f>
        <v>37004</v>
      </c>
      <c r="S34" s="31">
        <v>70166</v>
      </c>
      <c r="T34" s="68">
        <f>(P34/Q34*100)-100</f>
        <v>-44.89605868278915</v>
      </c>
      <c r="U34" s="31">
        <f>SUM(U14:U33)</f>
        <v>2103495</v>
      </c>
      <c r="V34" s="86">
        <f>P34/O34</f>
        <v>739.6538461538462</v>
      </c>
      <c r="W34" s="88">
        <f>SUM(U34,P34)</f>
        <v>2295805</v>
      </c>
      <c r="X34" s="87">
        <f>SUM(X14:X33)</f>
        <v>395344</v>
      </c>
      <c r="Y34" s="35">
        <f>SUM(Y14:Y33)</f>
        <v>432348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14 - Feb</v>
      </c>
      <c r="L4" s="20"/>
      <c r="M4" s="62" t="str">
        <f>'WEEKLY COMPETITIVE REPORT'!M4</f>
        <v>16 -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13 - Feb</v>
      </c>
      <c r="L5" s="7"/>
      <c r="M5" s="63" t="str">
        <f>'WEEKLY COMPETITIVE REPORT'!M5</f>
        <v>19 -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41690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FREE BIRDS</v>
      </c>
      <c r="D14" s="4" t="str">
        <f>'WEEKLY COMPETITIVE REPORT'!D14</f>
        <v>PURANA NA BEGU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4</v>
      </c>
      <c r="H14" s="37">
        <f>'WEEKLY COMPETITIVE REPORT'!H14</f>
        <v>16</v>
      </c>
      <c r="I14" s="14">
        <f>'WEEKLY COMPETITIVE REPORT'!I14/Y4</f>
        <v>17648.158035237586</v>
      </c>
      <c r="J14" s="14">
        <f>'WEEKLY COMPETITIVE REPORT'!J14/Y4</f>
        <v>24496.79658302189</v>
      </c>
      <c r="K14" s="22">
        <f>'WEEKLY COMPETITIVE REPORT'!K14</f>
        <v>2462</v>
      </c>
      <c r="L14" s="22">
        <f>'WEEKLY COMPETITIVE REPORT'!L14</f>
        <v>3401</v>
      </c>
      <c r="M14" s="64">
        <f>'WEEKLY COMPETITIVE REPORT'!M14</f>
        <v>-27.95728218819812</v>
      </c>
      <c r="N14" s="14">
        <f aca="true" t="shared" si="0" ref="N14:N20">I14/H14</f>
        <v>1103.0098772023491</v>
      </c>
      <c r="O14" s="37">
        <f>'WEEKLY COMPETITIVE REPORT'!O14</f>
        <v>16</v>
      </c>
      <c r="P14" s="14">
        <f>'WEEKLY COMPETITIVE REPORT'!P14/Y4</f>
        <v>33190.06940736786</v>
      </c>
      <c r="Q14" s="14">
        <f>'WEEKLY COMPETITIVE REPORT'!Q14/Y4</f>
        <v>28212.760277629473</v>
      </c>
      <c r="R14" s="22">
        <f>'WEEKLY COMPETITIVE REPORT'!R14</f>
        <v>5067</v>
      </c>
      <c r="S14" s="22">
        <f>'WEEKLY COMPETITIVE REPORT'!S14</f>
        <v>4015</v>
      </c>
      <c r="T14" s="64">
        <f>'WEEKLY COMPETITIVE REPORT'!T14</f>
        <v>17.642049486682126</v>
      </c>
      <c r="U14" s="14">
        <f>'WEEKLY COMPETITIVE REPORT'!U14/Y4</f>
        <v>81764.54885210891</v>
      </c>
      <c r="V14" s="14">
        <f aca="true" t="shared" si="1" ref="V14:V20">P14/O14</f>
        <v>2074.3793379604913</v>
      </c>
      <c r="W14" s="25">
        <f aca="true" t="shared" si="2" ref="W14:W20">P14+U14</f>
        <v>114954.61825947677</v>
      </c>
      <c r="X14" s="22">
        <f>'WEEKLY COMPETITIVE REPORT'!X14</f>
        <v>11965</v>
      </c>
      <c r="Y14" s="56">
        <f>'WEEKLY COMPETITIVE REPORT'!Y14</f>
        <v>17032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THE LEGO MOVIE</v>
      </c>
      <c r="D15" s="4" t="str">
        <f>'WEEKLY COMPETITIVE REPORT'!D15</f>
        <v>LEGO FILM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18</v>
      </c>
      <c r="I15" s="14">
        <f>'WEEKLY COMPETITIVE REPORT'!I15/Y4</f>
        <v>15687.399893219435</v>
      </c>
      <c r="J15" s="14">
        <f>'WEEKLY COMPETITIVE REPORT'!J15/Y4</f>
        <v>22394.554191137213</v>
      </c>
      <c r="K15" s="22">
        <f>'WEEKLY COMPETITIVE REPORT'!K15</f>
        <v>2045</v>
      </c>
      <c r="L15" s="22">
        <f>'WEEKLY COMPETITIVE REPORT'!L15</f>
        <v>2840</v>
      </c>
      <c r="M15" s="64">
        <f>'WEEKLY COMPETITIVE REPORT'!M15</f>
        <v>-29.949934437954468</v>
      </c>
      <c r="N15" s="14">
        <f t="shared" si="0"/>
        <v>871.5222162899686</v>
      </c>
      <c r="O15" s="37">
        <f>'WEEKLY COMPETITIVE REPORT'!O15</f>
        <v>18</v>
      </c>
      <c r="P15" s="14">
        <f>'WEEKLY COMPETITIVE REPORT'!P15/Y4</f>
        <v>31356.113187399893</v>
      </c>
      <c r="Q15" s="14">
        <f>'WEEKLY COMPETITIVE REPORT'!Q15/Y4</f>
        <v>27745.5953016551</v>
      </c>
      <c r="R15" s="22">
        <f>'WEEKLY COMPETITIVE REPORT'!R15</f>
        <v>4509</v>
      </c>
      <c r="S15" s="22">
        <f>'WEEKLY COMPETITIVE REPORT'!S15</f>
        <v>3684</v>
      </c>
      <c r="T15" s="64">
        <f>'WEEKLY COMPETITIVE REPORT'!T15</f>
        <v>13.01294078029538</v>
      </c>
      <c r="U15" s="14">
        <f>'WEEKLY COMPETITIVE REPORT'!U15/Y4</f>
        <v>27745.5953016551</v>
      </c>
      <c r="V15" s="14">
        <f t="shared" si="1"/>
        <v>1742.006288188883</v>
      </c>
      <c r="W15" s="25">
        <f t="shared" si="2"/>
        <v>59101.70848905499</v>
      </c>
      <c r="X15" s="22">
        <f>'WEEKLY COMPETITIVE REPORT'!X15</f>
        <v>3684</v>
      </c>
      <c r="Y15" s="56">
        <f>'WEEKLY COMPETITIVE REPORT'!Y15</f>
        <v>8193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12 YEARS A SLAVE</v>
      </c>
      <c r="D16" s="4" t="str">
        <f>'WEEKLY COMPETITIVE REPORT'!D16</f>
        <v>12 LET SUŽENJ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12</v>
      </c>
      <c r="I16" s="14">
        <f>'WEEKLY COMPETITIVE REPORT'!I16/Y4</f>
        <v>18023.224773091297</v>
      </c>
      <c r="J16" s="14">
        <f>'WEEKLY COMPETITIVE REPORT'!J16/Y4</f>
        <v>19779.76508275494</v>
      </c>
      <c r="K16" s="22">
        <f>'WEEKLY COMPETITIVE REPORT'!K16</f>
        <v>2252</v>
      </c>
      <c r="L16" s="22">
        <f>'WEEKLY COMPETITIVE REPORT'!L16</f>
        <v>2569</v>
      </c>
      <c r="M16" s="64">
        <f>'WEEKLY COMPETITIVE REPORT'!M16</f>
        <v>-8.880491261218708</v>
      </c>
      <c r="N16" s="14">
        <f t="shared" si="0"/>
        <v>1501.9353977576081</v>
      </c>
      <c r="O16" s="37">
        <f>'WEEKLY COMPETITIVE REPORT'!O16</f>
        <v>12</v>
      </c>
      <c r="P16" s="14">
        <f>'WEEKLY COMPETITIVE REPORT'!P16/Y4</f>
        <v>27988.52108916177</v>
      </c>
      <c r="Q16" s="14">
        <f>'WEEKLY COMPETITIVE REPORT'!Q16/Y4</f>
        <v>28658.569140416446</v>
      </c>
      <c r="R16" s="22">
        <f>'WEEKLY COMPETITIVE REPORT'!R16</f>
        <v>3753</v>
      </c>
      <c r="S16" s="22">
        <f>'WEEKLY COMPETITIVE REPORT'!S16</f>
        <v>4073</v>
      </c>
      <c r="T16" s="64">
        <f>'WEEKLY COMPETITIVE REPORT'!T16</f>
        <v>-2.338037352708298</v>
      </c>
      <c r="U16" s="14">
        <f>'WEEKLY COMPETITIVE REPORT'!U16/Y4</f>
        <v>28658.569140416446</v>
      </c>
      <c r="V16" s="14">
        <f t="shared" si="1"/>
        <v>2332.376757430148</v>
      </c>
      <c r="W16" s="25">
        <f t="shared" si="2"/>
        <v>56647.090229578214</v>
      </c>
      <c r="X16" s="22">
        <f>'WEEKLY COMPETITIVE REPORT'!X16</f>
        <v>4073</v>
      </c>
      <c r="Y16" s="56">
        <f>'WEEKLY COMPETITIVE REPORT'!Y16</f>
        <v>7826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ENDLESS LOVE</v>
      </c>
      <c r="D17" s="4" t="str">
        <f>'WEEKLY COMPETITIVE REPORT'!D17</f>
        <v>NESKONČNA LJUBEZEN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17945.808862786973</v>
      </c>
      <c r="J17" s="14">
        <f>'WEEKLY COMPETITIVE REPORT'!J17/Y4</f>
        <v>0</v>
      </c>
      <c r="K17" s="22">
        <f>'WEEKLY COMPETITIVE REPORT'!K17</f>
        <v>2601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1993.9787625318859</v>
      </c>
      <c r="O17" s="37">
        <f>'WEEKLY COMPETITIVE REPORT'!O17</f>
        <v>9</v>
      </c>
      <c r="P17" s="14">
        <f>'WEEKLY COMPETITIVE REPORT'!P17/Y4</f>
        <v>23897.49065670048</v>
      </c>
      <c r="Q17" s="14">
        <f>'WEEKLY COMPETITIVE REPORT'!Q17/Y4</f>
        <v>0</v>
      </c>
      <c r="R17" s="22">
        <f>'WEEKLY COMPETITIVE REPORT'!R17</f>
        <v>3582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2655.2767396333866</v>
      </c>
      <c r="W17" s="25">
        <f t="shared" si="2"/>
        <v>23897.49065670048</v>
      </c>
      <c r="X17" s="22">
        <f>'WEEKLY COMPETITIVE REPORT'!X17</f>
        <v>0</v>
      </c>
      <c r="Y17" s="56">
        <f>'WEEKLY COMPETITIVE REPORT'!Y17</f>
        <v>3582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VAMPIRE ACADEMY</v>
      </c>
      <c r="D18" s="4" t="str">
        <f>'WEEKLY COMPETITIVE REPORT'!D18</f>
        <v>VAMPIRSKA AKADEMIJA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1</v>
      </c>
      <c r="H18" s="37">
        <f>'WEEKLY COMPETITIVE REPORT'!H18</f>
        <v>8</v>
      </c>
      <c r="I18" s="14">
        <f>'WEEKLY COMPETITIVE REPORT'!I18/Y4</f>
        <v>10756.807261078484</v>
      </c>
      <c r="J18" s="14">
        <f>'WEEKLY COMPETITIVE REPORT'!J18/Y4</f>
        <v>0</v>
      </c>
      <c r="K18" s="22">
        <f>'WEEKLY COMPETITIVE REPORT'!K18</f>
        <v>1470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1344.6009076348105</v>
      </c>
      <c r="O18" s="37">
        <f>'WEEKLY COMPETITIVE REPORT'!O18</f>
        <v>8</v>
      </c>
      <c r="P18" s="14">
        <f>'WEEKLY COMPETITIVE REPORT'!P18/Y4</f>
        <v>18918.84676988788</v>
      </c>
      <c r="Q18" s="14">
        <f>'WEEKLY COMPETITIVE REPORT'!Q18/Y4</f>
        <v>0</v>
      </c>
      <c r="R18" s="22">
        <f>'WEEKLY COMPETITIVE REPORT'!R18</f>
        <v>2797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2364.855846235985</v>
      </c>
      <c r="W18" s="25">
        <f t="shared" si="2"/>
        <v>18918.84676988788</v>
      </c>
      <c r="X18" s="22">
        <f>'WEEKLY COMPETITIVE REPORT'!X18</f>
        <v>0</v>
      </c>
      <c r="Y18" s="56">
        <f>'WEEKLY COMPETITIVE REPORT'!Y18</f>
        <v>2797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WINTER'S TALE</v>
      </c>
      <c r="D19" s="4" t="str">
        <f>'WEEKLY COMPETITIVE REPORT'!D19</f>
        <v>ZIMSKA PRIPOVED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1</v>
      </c>
      <c r="H19" s="37">
        <f>'WEEKLY COMPETITIVE REPORT'!H19</f>
        <v>11</v>
      </c>
      <c r="I19" s="14">
        <f>'WEEKLY COMPETITIVE REPORT'!I19/Y4</f>
        <v>11896.689802455954</v>
      </c>
      <c r="J19" s="14">
        <f>'WEEKLY COMPETITIVE REPORT'!J19/Y4</f>
        <v>0</v>
      </c>
      <c r="K19" s="22">
        <f>'WEEKLY COMPETITIVE REPORT'!K19</f>
        <v>1552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1081.5172547687232</v>
      </c>
      <c r="O19" s="37">
        <f>'WEEKLY COMPETITIVE REPORT'!O19</f>
        <v>11</v>
      </c>
      <c r="P19" s="14">
        <f>'WEEKLY COMPETITIVE REPORT'!P19/Y4</f>
        <v>17087.56006406834</v>
      </c>
      <c r="Q19" s="14">
        <f>'WEEKLY COMPETITIVE REPORT'!Q19/Y4</f>
        <v>0</v>
      </c>
      <c r="R19" s="22">
        <f>'WEEKLY COMPETITIVE REPORT'!R19</f>
        <v>2403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1553.41455127894</v>
      </c>
      <c r="W19" s="25">
        <f t="shared" si="2"/>
        <v>17087.56006406834</v>
      </c>
      <c r="X19" s="22">
        <f>'WEEKLY COMPETITIVE REPORT'!X19</f>
        <v>0</v>
      </c>
      <c r="Y19" s="56">
        <f>'WEEKLY COMPETITIVE REPORT'!Y19</f>
        <v>2403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WOLF OF WALL STREET</v>
      </c>
      <c r="D20" s="4" t="str">
        <f>'WEEKLY COMPETITIVE REPORT'!D20</f>
        <v>VOLK Z WALL STREETA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8</v>
      </c>
      <c r="H20" s="37">
        <f>'WEEKLY COMPETITIVE REPORT'!H20</f>
        <v>10</v>
      </c>
      <c r="I20" s="14">
        <f>'WEEKLY COMPETITIVE REPORT'!I20/Y4</f>
        <v>10333.689268553124</v>
      </c>
      <c r="J20" s="14">
        <f>'WEEKLY COMPETITIVE REPORT'!J20/Y4</f>
        <v>14994.66097170315</v>
      </c>
      <c r="K20" s="22">
        <f>'WEEKLY COMPETITIVE REPORT'!K20</f>
        <v>1259</v>
      </c>
      <c r="L20" s="22">
        <f>'WEEKLY COMPETITIVE REPORT'!L20</f>
        <v>1825</v>
      </c>
      <c r="M20" s="64">
        <f>'WEEKLY COMPETITIVE REPORT'!M20</f>
        <v>-31.084208652305506</v>
      </c>
      <c r="N20" s="14">
        <f t="shared" si="0"/>
        <v>1033.3689268553123</v>
      </c>
      <c r="O20" s="37">
        <f>'WEEKLY COMPETITIVE REPORT'!O20</f>
        <v>10</v>
      </c>
      <c r="P20" s="14">
        <f>'WEEKLY COMPETITIVE REPORT'!P20/Y4</f>
        <v>15036.038441003739</v>
      </c>
      <c r="Q20" s="14">
        <f>'WEEKLY COMPETITIVE REPORT'!Q20/Y4</f>
        <v>21583.021890016018</v>
      </c>
      <c r="R20" s="22">
        <f>'WEEKLY COMPETITIVE REPORT'!R20</f>
        <v>1928</v>
      </c>
      <c r="S20" s="22">
        <f>'WEEKLY COMPETITIVE REPORT'!S20</f>
        <v>2729</v>
      </c>
      <c r="T20" s="64">
        <f>'WEEKLY COMPETITIVE REPORT'!T20</f>
        <v>-30.3339517625232</v>
      </c>
      <c r="U20" s="14">
        <f>'WEEKLY COMPETITIVE REPORT'!U20/Y4</f>
        <v>558231.4468766685</v>
      </c>
      <c r="V20" s="14">
        <f t="shared" si="1"/>
        <v>1503.6038441003739</v>
      </c>
      <c r="W20" s="25">
        <f t="shared" si="2"/>
        <v>573267.4853176723</v>
      </c>
      <c r="X20" s="22">
        <f>'WEEKLY COMPETITIVE REPORT'!X20</f>
        <v>71601</v>
      </c>
      <c r="Y20" s="56">
        <f>'WEEKLY COMPETITIVE REPORT'!Y20</f>
        <v>73529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FROZEN 3D</v>
      </c>
      <c r="D21" s="4" t="str">
        <f>'WEEKLY COMPETITIVE REPORT'!D21</f>
        <v>LEDENO KRALJESTVO 3D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11</v>
      </c>
      <c r="H21" s="37">
        <f>'WEEKLY COMPETITIVE REPORT'!H21</f>
        <v>22</v>
      </c>
      <c r="I21" s="14">
        <f>'WEEKLY COMPETITIVE REPORT'!I21/Y4</f>
        <v>5634.009610250934</v>
      </c>
      <c r="J21" s="14">
        <f>'WEEKLY COMPETITIVE REPORT'!J21/Y4</f>
        <v>8808.061932728244</v>
      </c>
      <c r="K21" s="22">
        <f>'WEEKLY COMPETITIVE REPORT'!K21</f>
        <v>813</v>
      </c>
      <c r="L21" s="22">
        <f>'WEEKLY COMPETITIVE REPORT'!L21</f>
        <v>1271</v>
      </c>
      <c r="M21" s="64">
        <f>'WEEKLY COMPETITIVE REPORT'!M21</f>
        <v>-36.035762994393096</v>
      </c>
      <c r="N21" s="14">
        <f aca="true" t="shared" si="3" ref="N21:N33">I21/H21</f>
        <v>256.091345920497</v>
      </c>
      <c r="O21" s="37">
        <f>'WEEKLY COMPETITIVE REPORT'!O21</f>
        <v>22</v>
      </c>
      <c r="P21" s="14">
        <f>'WEEKLY COMPETITIVE REPORT'!P21/Y4</f>
        <v>14560.86492258409</v>
      </c>
      <c r="Q21" s="14">
        <f>'WEEKLY COMPETITIVE REPORT'!Q21/Y4</f>
        <v>10439.135077415911</v>
      </c>
      <c r="R21" s="22">
        <f>'WEEKLY COMPETITIVE REPORT'!R21</f>
        <v>2270</v>
      </c>
      <c r="S21" s="22">
        <f>'WEEKLY COMPETITIVE REPORT'!S21</f>
        <v>1558</v>
      </c>
      <c r="T21" s="64">
        <f>'WEEKLY COMPETITIVE REPORT'!T21</f>
        <v>39.483442015087576</v>
      </c>
      <c r="U21" s="14">
        <f>'WEEKLY COMPETITIVE REPORT'!U21/Y4</f>
        <v>389942.60544580885</v>
      </c>
      <c r="V21" s="14">
        <f aca="true" t="shared" si="4" ref="V21:V33">P21/O21</f>
        <v>661.857496481095</v>
      </c>
      <c r="W21" s="25">
        <f aca="true" t="shared" si="5" ref="W21:W33">P21+U21</f>
        <v>404503.47036839294</v>
      </c>
      <c r="X21" s="22">
        <f>'WEEKLY COMPETITIVE REPORT'!X21</f>
        <v>58487</v>
      </c>
      <c r="Y21" s="56">
        <f>'WEEKLY COMPETITIVE REPORT'!Y21</f>
        <v>60757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CUBAN FURY</v>
      </c>
      <c r="D22" s="4" t="str">
        <f>'WEEKLY COMPETITIVE REPORT'!D22</f>
        <v>DIVJA SALSA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9</v>
      </c>
      <c r="I22" s="14">
        <f>'WEEKLY COMPETITIVE REPORT'!I22/Y4</f>
        <v>9308.59583555793</v>
      </c>
      <c r="J22" s="14">
        <f>'WEEKLY COMPETITIVE REPORT'!J22/Y4</f>
        <v>0</v>
      </c>
      <c r="K22" s="22">
        <f>'WEEKLY COMPETITIVE REPORT'!K22</f>
        <v>1282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1034.2884261731033</v>
      </c>
      <c r="O22" s="37">
        <f>'WEEKLY COMPETITIVE REPORT'!O22</f>
        <v>9</v>
      </c>
      <c r="P22" s="14">
        <f>'WEEKLY COMPETITIVE REPORT'!P22/Y4</f>
        <v>12115.589962626802</v>
      </c>
      <c r="Q22" s="14">
        <f>'WEEKLY COMPETITIVE REPORT'!Q22/Y4</f>
        <v>0</v>
      </c>
      <c r="R22" s="22">
        <f>'WEEKLY COMPETITIVE REPORT'!R22</f>
        <v>1755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1346.176662514089</v>
      </c>
      <c r="W22" s="25">
        <f t="shared" si="5"/>
        <v>12115.589962626802</v>
      </c>
      <c r="X22" s="22">
        <f>'WEEKLY COMPETITIVE REPORT'!X22</f>
        <v>0</v>
      </c>
      <c r="Y22" s="56">
        <f>'WEEKLY COMPETITIVE REPORT'!Y22</f>
        <v>1755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AMERICAN HUSTLE</v>
      </c>
      <c r="D23" s="4" t="str">
        <f>'WEEKLY COMPETITIVE REPORT'!D23</f>
        <v>AMERIŠKE PREVARE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4</v>
      </c>
      <c r="H23" s="37">
        <f>'WEEKLY COMPETITIVE REPORT'!H23</f>
        <v>13</v>
      </c>
      <c r="I23" s="14">
        <f>'WEEKLY COMPETITIVE REPORT'!I23/Y4</f>
        <v>7839.028296849973</v>
      </c>
      <c r="J23" s="14">
        <f>'WEEKLY COMPETITIVE REPORT'!J23/Y4</f>
        <v>10077.415910304326</v>
      </c>
      <c r="K23" s="22">
        <f>'WEEKLY COMPETITIVE REPORT'!K23</f>
        <v>986</v>
      </c>
      <c r="L23" s="22">
        <f>'WEEKLY COMPETITIVE REPORT'!L23</f>
        <v>1250</v>
      </c>
      <c r="M23" s="64">
        <f>'WEEKLY COMPETITIVE REPORT'!M23</f>
        <v>-22.21192052980132</v>
      </c>
      <c r="N23" s="14">
        <f t="shared" si="3"/>
        <v>603.0021766807672</v>
      </c>
      <c r="O23" s="37">
        <f>'WEEKLY COMPETITIVE REPORT'!O23</f>
        <v>13</v>
      </c>
      <c r="P23" s="14">
        <f>'WEEKLY COMPETITIVE REPORT'!P23/Y4</f>
        <v>10655.365723438335</v>
      </c>
      <c r="Q23" s="14">
        <f>'WEEKLY COMPETITIVE REPORT'!Q23/Y4</f>
        <v>14660.971703150028</v>
      </c>
      <c r="R23" s="22">
        <f>'WEEKLY COMPETITIVE REPORT'!R23</f>
        <v>1424</v>
      </c>
      <c r="S23" s="22">
        <f>'WEEKLY COMPETITIVE REPORT'!S23</f>
        <v>1965</v>
      </c>
      <c r="T23" s="64">
        <f>'WEEKLY COMPETITIVE REPORT'!T23</f>
        <v>-27.321558630735623</v>
      </c>
      <c r="U23" s="14">
        <f>'WEEKLY COMPETITIVE REPORT'!U23/Y4</f>
        <v>71214.62893753337</v>
      </c>
      <c r="V23" s="14">
        <f t="shared" si="4"/>
        <v>819.6435171875643</v>
      </c>
      <c r="W23" s="25">
        <f t="shared" si="5"/>
        <v>81869.99466097172</v>
      </c>
      <c r="X23" s="22">
        <f>'WEEKLY COMPETITIVE REPORT'!X23</f>
        <v>9921</v>
      </c>
      <c r="Y23" s="56">
        <f>'WEEKLY COMPETITIVE REPORT'!Y23</f>
        <v>11345</v>
      </c>
    </row>
    <row r="24" spans="1:25" ht="12.75">
      <c r="A24" s="50">
        <v>11</v>
      </c>
      <c r="B24" s="4">
        <f>'WEEKLY COMPETITIVE REPORT'!B24</f>
        <v>5</v>
      </c>
      <c r="C24" s="4" t="str">
        <f>'WEEKLY COMPETITIVE REPORT'!C24</f>
        <v>ROBOCOP</v>
      </c>
      <c r="D24" s="4" t="str">
        <f>'WEEKLY COMPETITIVE REPORT'!D24</f>
        <v>ROBOCOP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2</v>
      </c>
      <c r="H24" s="37">
        <f>'WEEKLY COMPETITIVE REPORT'!H24</f>
        <v>11</v>
      </c>
      <c r="I24" s="14">
        <f>'WEEKLY COMPETITIVE REPORT'!I24/Y4</f>
        <v>6296.049119060332</v>
      </c>
      <c r="J24" s="14">
        <f>'WEEKLY COMPETITIVE REPORT'!J24/Y4</f>
        <v>11904.698344901228</v>
      </c>
      <c r="K24" s="22">
        <f>'WEEKLY COMPETITIVE REPORT'!K24</f>
        <v>808</v>
      </c>
      <c r="L24" s="22">
        <f>'WEEKLY COMPETITIVE REPORT'!L24</f>
        <v>1621</v>
      </c>
      <c r="M24" s="64">
        <f>'WEEKLY COMPETITIVE REPORT'!M24</f>
        <v>-47.112905034196665</v>
      </c>
      <c r="N24" s="14">
        <f t="shared" si="3"/>
        <v>572.3681017327574</v>
      </c>
      <c r="O24" s="37">
        <f>'WEEKLY COMPETITIVE REPORT'!O24</f>
        <v>11</v>
      </c>
      <c r="P24" s="14">
        <f>'WEEKLY COMPETITIVE REPORT'!P24/Y4</f>
        <v>9652.963160704752</v>
      </c>
      <c r="Q24" s="14">
        <f>'WEEKLY COMPETITIVE REPORT'!Q24/Y4</f>
        <v>15241.591030432463</v>
      </c>
      <c r="R24" s="22">
        <f>'WEEKLY COMPETITIVE REPORT'!R24</f>
        <v>1379</v>
      </c>
      <c r="S24" s="22">
        <f>'WEEKLY COMPETITIVE REPORT'!S24</f>
        <v>2191</v>
      </c>
      <c r="T24" s="64">
        <f>'WEEKLY COMPETITIVE REPORT'!T24</f>
        <v>-36.66695857780892</v>
      </c>
      <c r="U24" s="14">
        <f>'WEEKLY COMPETITIVE REPORT'!U24/Y4</f>
        <v>15241.591030432463</v>
      </c>
      <c r="V24" s="14">
        <f t="shared" si="4"/>
        <v>877.5421055186139</v>
      </c>
      <c r="W24" s="25">
        <f t="shared" si="5"/>
        <v>24894.554191137213</v>
      </c>
      <c r="X24" s="22">
        <f>'WEEKLY COMPETITIVE REPORT'!X24</f>
        <v>2191</v>
      </c>
      <c r="Y24" s="56">
        <f>'WEEKLY COMPETITIVE REPORT'!Y24</f>
        <v>3570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THE LEGEND OF HERCULES</v>
      </c>
      <c r="D25" s="4" t="str">
        <f>'WEEKLY COMPETITIVE REPORT'!D25</f>
        <v>LEGENDA O HERKULU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14</v>
      </c>
      <c r="I25" s="14">
        <f>'WEEKLY COMPETITIVE REPORT'!I25/Y4</f>
        <v>5062.733582487987</v>
      </c>
      <c r="J25" s="14">
        <f>'WEEKLY COMPETITIVE REPORT'!J25/Y4</f>
        <v>8060.597971169247</v>
      </c>
      <c r="K25" s="22">
        <f>'WEEKLY COMPETITIVE REPORT'!K25</f>
        <v>696</v>
      </c>
      <c r="L25" s="22">
        <f>'WEEKLY COMPETITIVE REPORT'!L25</f>
        <v>974</v>
      </c>
      <c r="M25" s="64">
        <f>'WEEKLY COMPETITIVE REPORT'!M25</f>
        <v>-37.191588011260144</v>
      </c>
      <c r="N25" s="14">
        <f t="shared" si="3"/>
        <v>361.6238273205705</v>
      </c>
      <c r="O25" s="37">
        <f>'WEEKLY COMPETITIVE REPORT'!O25</f>
        <v>14</v>
      </c>
      <c r="P25" s="14">
        <f>'WEEKLY COMPETITIVE REPORT'!P25/Y4</f>
        <v>7577.415910304325</v>
      </c>
      <c r="Q25" s="14">
        <f>'WEEKLY COMPETITIVE REPORT'!Q25/Y4</f>
        <v>10588.62786972771</v>
      </c>
      <c r="R25" s="22">
        <f>'WEEKLY COMPETITIVE REPORT'!R25</f>
        <v>1075</v>
      </c>
      <c r="S25" s="22">
        <f>'WEEKLY COMPETITIVE REPORT'!S25</f>
        <v>1351</v>
      </c>
      <c r="T25" s="64">
        <f>'WEEKLY COMPETITIVE REPORT'!T25</f>
        <v>-28.438169670994583</v>
      </c>
      <c r="U25" s="14">
        <f>'WEEKLY COMPETITIVE REPORT'!U25/Y4</f>
        <v>42953.81740523225</v>
      </c>
      <c r="V25" s="14">
        <f t="shared" si="4"/>
        <v>541.243993593166</v>
      </c>
      <c r="W25" s="25">
        <f t="shared" si="5"/>
        <v>50531.23331553658</v>
      </c>
      <c r="X25" s="22">
        <f>'WEEKLY COMPETITIVE REPORT'!X25</f>
        <v>5412</v>
      </c>
      <c r="Y25" s="56">
        <f>'WEEKLY COMPETITIVE REPORT'!Y25</f>
        <v>6487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JACK RYAN</v>
      </c>
      <c r="D26" s="4" t="str">
        <f>'WEEKLY COMPETITIVE REPORT'!D26</f>
        <v>AGENT RYAN</v>
      </c>
      <c r="E26" s="4" t="str">
        <f>'WEEKLY COMPETITIVE REPORT'!E26</f>
        <v>PAR</v>
      </c>
      <c r="F26" s="4" t="str">
        <f>'WEEKLY COMPETITIVE REPORT'!F26</f>
        <v>Karantanija</v>
      </c>
      <c r="G26" s="37">
        <f>'WEEKLY COMPETITIVE REPORT'!G26</f>
        <v>3</v>
      </c>
      <c r="H26" s="37">
        <f>'WEEKLY COMPETITIVE REPORT'!H26</f>
        <v>9</v>
      </c>
      <c r="I26" s="14">
        <f>'WEEKLY COMPETITIVE REPORT'!I26/Y4</f>
        <v>4943.9402028830755</v>
      </c>
      <c r="J26" s="14">
        <f>'WEEKLY COMPETITIVE REPORT'!J26/Y4</f>
        <v>7314.468766684464</v>
      </c>
      <c r="K26" s="22">
        <f>'WEEKLY COMPETITIVE REPORT'!K26</f>
        <v>640</v>
      </c>
      <c r="L26" s="22">
        <f>'WEEKLY COMPETITIVE REPORT'!L26</f>
        <v>968</v>
      </c>
      <c r="M26" s="64">
        <f>'WEEKLY COMPETITIVE REPORT'!M26</f>
        <v>-32.408759124087595</v>
      </c>
      <c r="N26" s="14">
        <f t="shared" si="3"/>
        <v>549.3266892092306</v>
      </c>
      <c r="O26" s="37">
        <f>'WEEKLY COMPETITIVE REPORT'!O26</f>
        <v>9</v>
      </c>
      <c r="P26" s="14">
        <f>'WEEKLY COMPETITIVE REPORT'!P26/Y4</f>
        <v>7123.598505072077</v>
      </c>
      <c r="Q26" s="14">
        <f>'WEEKLY COMPETITIVE REPORT'!Q26/Y4</f>
        <v>9854.51147891084</v>
      </c>
      <c r="R26" s="22">
        <f>'WEEKLY COMPETITIVE REPORT'!R26</f>
        <v>974</v>
      </c>
      <c r="S26" s="22">
        <f>'WEEKLY COMPETITIVE REPORT'!S26</f>
        <v>1391</v>
      </c>
      <c r="T26" s="64">
        <f>'WEEKLY COMPETITIVE REPORT'!T26</f>
        <v>-27.712312068264936</v>
      </c>
      <c r="U26" s="14">
        <f>'WEEKLY COMPETITIVE REPORT'!U26/Y4</f>
        <v>25411.105178857448</v>
      </c>
      <c r="V26" s="14">
        <f t="shared" si="4"/>
        <v>791.5109450080085</v>
      </c>
      <c r="W26" s="25">
        <f t="shared" si="5"/>
        <v>32534.703683929525</v>
      </c>
      <c r="X26" s="22">
        <f>'WEEKLY COMPETITIVE REPORT'!X26</f>
        <v>3637</v>
      </c>
      <c r="Y26" s="56">
        <f>'WEEKLY COMPETITIVE REPORT'!Y26</f>
        <v>4611</v>
      </c>
    </row>
    <row r="27" spans="1:25" ht="12.75" customHeight="1">
      <c r="A27" s="50">
        <v>14</v>
      </c>
      <c r="B27" s="4">
        <f>'WEEKLY COMPETITIVE REPORT'!B27</f>
        <v>17</v>
      </c>
      <c r="C27" s="4" t="str">
        <f>'WEEKLY COMPETITIVE REPORT'!C27</f>
        <v>GREMO MI PO SVOJE 2</v>
      </c>
      <c r="D27" s="4" t="str">
        <f>'WEEKLY COMPETITIVE REPORT'!D27</f>
        <v>GREMO MI PO SVOJE 2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15</v>
      </c>
      <c r="H27" s="37">
        <f>'WEEKLY COMPETITIVE REPORT'!H27</f>
        <v>24</v>
      </c>
      <c r="I27" s="14">
        <f>'WEEKLY COMPETITIVE REPORT'!I27/Y4</f>
        <v>2481.3134009610253</v>
      </c>
      <c r="J27" s="14">
        <f>'WEEKLY COMPETITIVE REPORT'!J27/Y17</f>
        <v>0.39782244556113905</v>
      </c>
      <c r="K27" s="22">
        <f>'WEEKLY COMPETITIVE REPORT'!K27</f>
        <v>409</v>
      </c>
      <c r="L27" s="22">
        <f>'WEEKLY COMPETITIVE REPORT'!L27</f>
        <v>280</v>
      </c>
      <c r="M27" s="64">
        <f>'WEEKLY COMPETITIVE REPORT'!M27</f>
        <v>30.456140350877206</v>
      </c>
      <c r="N27" s="14">
        <f t="shared" si="3"/>
        <v>103.38805837337605</v>
      </c>
      <c r="O27" s="37">
        <f>'WEEKLY COMPETITIVE REPORT'!O27</f>
        <v>24</v>
      </c>
      <c r="P27" s="14">
        <f>'WEEKLY COMPETITIVE REPORT'!P27/Y4</f>
        <v>5210.891617725574</v>
      </c>
      <c r="Q27" s="14">
        <f>'WEEKLY COMPETITIVE REPORT'!Q27/Y17</f>
        <v>0.6624790619765494</v>
      </c>
      <c r="R27" s="22">
        <f>'WEEKLY COMPETITIVE REPORT'!R27</f>
        <v>833</v>
      </c>
      <c r="S27" s="22">
        <f>'WEEKLY COMPETITIVE REPORT'!S27</f>
        <v>641</v>
      </c>
      <c r="T27" s="64">
        <f>'WEEKLY COMPETITIVE REPORT'!T27</f>
        <v>64.51748841129373</v>
      </c>
      <c r="U27" s="14">
        <f>'WEEKLY COMPETITIVE REPORT'!U27/Y17</f>
        <v>157.6356783919598</v>
      </c>
      <c r="V27" s="14">
        <f t="shared" si="4"/>
        <v>217.12048407189891</v>
      </c>
      <c r="W27" s="25">
        <f t="shared" si="5"/>
        <v>5368.527296117534</v>
      </c>
      <c r="X27" s="22">
        <f>'WEEKLY COMPETITIVE REPORT'!X27</f>
        <v>123165</v>
      </c>
      <c r="Y27" s="56">
        <f>'WEEKLY COMPETITIVE REPORT'!Y27</f>
        <v>123998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HER</v>
      </c>
      <c r="D28" s="4" t="str">
        <f>'WEEKLY COMPETITIVE REPORT'!D28</f>
        <v>ONA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11</v>
      </c>
      <c r="I28" s="14">
        <f>'WEEKLY COMPETITIVE REPORT'!I28/Y4</f>
        <v>3662.5734116390818</v>
      </c>
      <c r="J28" s="14">
        <f>'WEEKLY COMPETITIVE REPORT'!J28/Y17</f>
        <v>0.8210496929089894</v>
      </c>
      <c r="K28" s="22">
        <f>'WEEKLY COMPETITIVE REPORT'!K28</f>
        <v>500</v>
      </c>
      <c r="L28" s="22">
        <f>'WEEKLY COMPETITIVE REPORT'!L28</f>
        <v>493</v>
      </c>
      <c r="M28" s="64">
        <f>'WEEKLY COMPETITIVE REPORT'!M28</f>
        <v>-6.698401904114249</v>
      </c>
      <c r="N28" s="14">
        <f t="shared" si="3"/>
        <v>332.96121923991655</v>
      </c>
      <c r="O28" s="37">
        <f>'WEEKLY COMPETITIVE REPORT'!O28</f>
        <v>11</v>
      </c>
      <c r="P28" s="14">
        <f>'WEEKLY COMPETITIVE REPORT'!P28/Y4</f>
        <v>4922.584089695675</v>
      </c>
      <c r="Q28" s="14">
        <f>'WEEKLY COMPETITIVE REPORT'!Q28/Y17</f>
        <v>1.1476828587381351</v>
      </c>
      <c r="R28" s="22">
        <f>'WEEKLY COMPETITIVE REPORT'!R28</f>
        <v>679</v>
      </c>
      <c r="S28" s="22">
        <f>'WEEKLY COMPETITIVE REPORT'!S28</f>
        <v>721</v>
      </c>
      <c r="T28" s="64">
        <f>'WEEKLY COMPETITIVE REPORT'!T28</f>
        <v>-10.289467282899537</v>
      </c>
      <c r="U28" s="14">
        <f>'WEEKLY COMPETITIVE REPORT'!U28/Y17</f>
        <v>2.9318816303740927</v>
      </c>
      <c r="V28" s="14">
        <f t="shared" si="4"/>
        <v>447.50764451778866</v>
      </c>
      <c r="W28" s="25">
        <f t="shared" si="5"/>
        <v>4925.515971326049</v>
      </c>
      <c r="X28" s="22">
        <f>'WEEKLY COMPETITIVE REPORT'!W29</f>
        <v>35747</v>
      </c>
      <c r="Y28" s="56">
        <f>'WEEKLY COMPETITIVE REPORT'!X29</f>
        <v>6010</v>
      </c>
    </row>
    <row r="29" spans="1:25" ht="12.75">
      <c r="A29" s="50">
        <v>16</v>
      </c>
      <c r="B29" s="4">
        <f>'WEEKLY COMPETITIVE REPORT'!B29</f>
        <v>16</v>
      </c>
      <c r="C29" s="4" t="str">
        <f>'WEEKLY COMPETITIVE REPORT'!C29</f>
        <v>SECRET LIFE OF WALTER MITTY</v>
      </c>
      <c r="D29" s="4" t="str">
        <f>'WEEKLY COMPETITIVE REPORT'!D29</f>
        <v>SKRIVNOSTNO ŽIVLJENJE WALTERJA MITTYJA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6</v>
      </c>
      <c r="H29" s="37">
        <f>'WEEKLY COMPETITIVE REPORT'!H29</f>
        <v>10</v>
      </c>
      <c r="I29" s="14">
        <f>'WEEKLY COMPETITIVE REPORT'!I29/Y4</f>
        <v>3992.258408969568</v>
      </c>
      <c r="J29" s="14">
        <f>'WEEKLY COMPETITIVE REPORT'!J29/Y17</f>
        <v>0.5307091010608599</v>
      </c>
      <c r="K29" s="22">
        <f>'WEEKLY COMPETITIVE REPORT'!K29</f>
        <v>673</v>
      </c>
      <c r="L29" s="22">
        <f>'WEEKLY COMPETITIVE REPORT'!L29</f>
        <v>318</v>
      </c>
      <c r="M29" s="64">
        <f>'WEEKLY COMPETITIVE REPORT'!M29</f>
        <v>57.33824302998423</v>
      </c>
      <c r="N29" s="14">
        <f t="shared" si="3"/>
        <v>399.2258408969568</v>
      </c>
      <c r="O29" s="37">
        <f>'WEEKLY COMPETITIVE REPORT'!O29</f>
        <v>10</v>
      </c>
      <c r="P29" s="14">
        <f>'WEEKLY COMPETITIVE REPORT'!P29/Y4</f>
        <v>4750.400427122264</v>
      </c>
      <c r="Q29" s="14">
        <f>'WEEKLY COMPETITIVE REPORT'!Q29/Y17</f>
        <v>0.7205471803461754</v>
      </c>
      <c r="R29" s="22">
        <f>'WEEKLY COMPETITIVE REPORT'!R29</f>
        <v>779</v>
      </c>
      <c r="S29" s="22">
        <f>'WEEKLY COMPETITIVE REPORT'!S29</f>
        <v>444</v>
      </c>
      <c r="T29" s="64">
        <f>'WEEKLY COMPETITIVE REPORT'!T29</f>
        <v>37.89228981015111</v>
      </c>
      <c r="U29" s="14" t="e">
        <f>'WEEKLY COMPETITIVE REPORT'!#REF!/Y4</f>
        <v>#REF!</v>
      </c>
      <c r="V29" s="14">
        <f t="shared" si="4"/>
        <v>475.0400427122264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6789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ZORAN, MOJ NEČAK IDIOT</v>
      </c>
      <c r="D30" s="4" t="str">
        <f>'WEEKLY COMPETITIVE REPORT'!D30</f>
        <v>ZORAN, MOJ NEČAK IDIOT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3</v>
      </c>
      <c r="H30" s="37">
        <f>'WEEKLY COMPETITIVE REPORT'!H30</f>
        <v>11</v>
      </c>
      <c r="I30" s="14">
        <f>'WEEKLY COMPETITIVE REPORT'!I30/Y4</f>
        <v>3175.3870795515218</v>
      </c>
      <c r="J30" s="14">
        <f>'WEEKLY COMPETITIVE REPORT'!J30/Y17</f>
        <v>0.5999441652707984</v>
      </c>
      <c r="K30" s="22">
        <f>'WEEKLY COMPETITIVE REPORT'!K30</f>
        <v>476</v>
      </c>
      <c r="L30" s="22">
        <f>'WEEKLY COMPETITIVE REPORT'!L30</f>
        <v>419</v>
      </c>
      <c r="M30" s="64">
        <f>'WEEKLY COMPETITIVE REPORT'!M30</f>
        <v>10.702652396463463</v>
      </c>
      <c r="N30" s="14">
        <f t="shared" si="3"/>
        <v>288.67155268650197</v>
      </c>
      <c r="O30" s="37">
        <f>'WEEKLY COMPETITIVE REPORT'!O30</f>
        <v>11</v>
      </c>
      <c r="P30" s="14">
        <f>'WEEKLY COMPETITIVE REPORT'!P30/Y4</f>
        <v>4434.063000533903</v>
      </c>
      <c r="Q30" s="14">
        <f>'WEEKLY COMPETITIVE REPORT'!Q30/Y17</f>
        <v>0.7386934673366834</v>
      </c>
      <c r="R30" s="22">
        <f>'WEEKLY COMPETITIVE REPORT'!R30</f>
        <v>663</v>
      </c>
      <c r="S30" s="22">
        <f>'WEEKLY COMPETITIVE REPORT'!S30</f>
        <v>527</v>
      </c>
      <c r="T30" s="64">
        <f>'WEEKLY COMPETITIVE REPORT'!T30</f>
        <v>25.5479969765684</v>
      </c>
      <c r="U30" s="14">
        <f>'WEEKLY COMPETITIVE REPORT'!U30/Y4</f>
        <v>19524.826481580352</v>
      </c>
      <c r="V30" s="14">
        <f t="shared" si="4"/>
        <v>403.096636412173</v>
      </c>
      <c r="W30" s="25">
        <f t="shared" si="5"/>
        <v>23958.889482114253</v>
      </c>
      <c r="X30" s="22">
        <f>'WEEKLY COMPETITIVE REPORT'!X30</f>
        <v>3539</v>
      </c>
      <c r="Y30" s="56">
        <f>'WEEKLY COMPETITIVE REPORT'!Y30</f>
        <v>4202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HOBBIT: DESOLATION OF SMAUG</v>
      </c>
      <c r="D31" s="4" t="str">
        <f>'WEEKLY COMPETITIVE REPORT'!D31</f>
        <v>HOBIT: SMAUGOVA PUŠČA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10</v>
      </c>
      <c r="H31" s="37">
        <f>'WEEKLY COMPETITIVE REPORT'!H31</f>
        <v>26</v>
      </c>
      <c r="I31" s="14">
        <f>'WEEKLY COMPETITIVE REPORT'!I31/Y4</f>
        <v>1756.5403096636412</v>
      </c>
      <c r="J31" s="14">
        <f>'WEEKLY COMPETITIVE REPORT'!J31/Y17</f>
        <v>0.3844221105527638</v>
      </c>
      <c r="K31" s="22">
        <f>'WEEKLY COMPETITIVE REPORT'!K31</f>
        <v>214</v>
      </c>
      <c r="L31" s="22">
        <f>'WEEKLY COMPETITIVE REPORT'!L31</f>
        <v>234</v>
      </c>
      <c r="M31" s="64">
        <f>'WEEKLY COMPETITIVE REPORT'!M31</f>
        <v>-4.429920116194637</v>
      </c>
      <c r="N31" s="14">
        <f t="shared" si="3"/>
        <v>67.55924267937081</v>
      </c>
      <c r="O31" s="37">
        <f>'WEEKLY COMPETITIVE REPORT'!O31</f>
        <v>26</v>
      </c>
      <c r="P31" s="14">
        <f>'WEEKLY COMPETITIVE REPORT'!P31/Y4</f>
        <v>3243.459690336359</v>
      </c>
      <c r="Q31" s="14">
        <f>'WEEKLY COMPETITIVE REPORT'!Q31/Y17</f>
        <v>0.5675600223338917</v>
      </c>
      <c r="R31" s="22">
        <f>'WEEKLY COMPETITIVE REPORT'!R31</f>
        <v>413</v>
      </c>
      <c r="S31" s="22">
        <f>'WEEKLY COMPETITIVE REPORT'!S31</f>
        <v>398</v>
      </c>
      <c r="T31" s="64">
        <f>'WEEKLY COMPETITIVE REPORT'!T31</f>
        <v>19.527791441219875</v>
      </c>
      <c r="U31" s="14">
        <f>'WEEKLY COMPETITIVE REPORT'!U31/Y4</f>
        <v>670110.7848371597</v>
      </c>
      <c r="V31" s="14">
        <f t="shared" si="4"/>
        <v>124.7484496283215</v>
      </c>
      <c r="W31" s="25">
        <f t="shared" si="5"/>
        <v>673354.244527496</v>
      </c>
      <c r="X31" s="22">
        <f>'WEEKLY COMPETITIVE REPORT'!X31</f>
        <v>80227</v>
      </c>
      <c r="Y31" s="56">
        <f>'WEEKLY COMPETITIVE REPORT'!Y31</f>
        <v>80640</v>
      </c>
    </row>
    <row r="32" spans="1:25" ht="12.75">
      <c r="A32" s="50">
        <v>19</v>
      </c>
      <c r="B32" s="4">
        <f>'WEEKLY COMPETITIVE REPORT'!B32</f>
        <v>11</v>
      </c>
      <c r="C32" s="4" t="str">
        <f>'WEEKLY COMPETITIVE REPORT'!C32</f>
        <v>DALLAS BUYERS CLUB</v>
      </c>
      <c r="D32" s="4" t="str">
        <f>'WEEKLY COMPETITIVE REPORT'!D32</f>
        <v>KLUB ZDRAVJA DALLAS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2</v>
      </c>
      <c r="H32" s="37">
        <f>'WEEKLY COMPETITIVE REPORT'!H32</f>
        <v>8</v>
      </c>
      <c r="I32" s="14">
        <f>'WEEKLY COMPETITIVE REPORT'!I32/Y4</f>
        <v>1667.1115856914041</v>
      </c>
      <c r="J32" s="14">
        <f>'WEEKLY COMPETITIVE REPORT'!J32/Y17</f>
        <v>0.8193746510329425</v>
      </c>
      <c r="K32" s="22">
        <f>'WEEKLY COMPETITIVE REPORT'!K32</f>
        <v>228</v>
      </c>
      <c r="L32" s="22">
        <f>'WEEKLY COMPETITIVE REPORT'!L32</f>
        <v>517</v>
      </c>
      <c r="M32" s="64">
        <f>'WEEKLY COMPETITIVE REPORT'!M32</f>
        <v>-57.44463373083475</v>
      </c>
      <c r="N32" s="14">
        <f t="shared" si="3"/>
        <v>208.38894821142551</v>
      </c>
      <c r="O32" s="37">
        <f>'WEEKLY COMPETITIVE REPORT'!O32</f>
        <v>8</v>
      </c>
      <c r="P32" s="14">
        <f>'WEEKLY COMPETITIVE REPORT'!P32/Y4</f>
        <v>2806.9941270688737</v>
      </c>
      <c r="Q32" s="14">
        <f>'WEEKLY COMPETITIVE REPORT'!Q32/Y17</f>
        <v>1.1139028475711892</v>
      </c>
      <c r="R32" s="22">
        <f>'WEEKLY COMPETITIVE REPORT'!R32</f>
        <v>429</v>
      </c>
      <c r="S32" s="22">
        <f>'WEEKLY COMPETITIVE REPORT'!S32</f>
        <v>761</v>
      </c>
      <c r="T32" s="64">
        <f>'WEEKLY COMPETITIVE REPORT'!T32</f>
        <v>-47.29323308270676</v>
      </c>
      <c r="U32" s="14">
        <f>'WEEKLY COMPETITIVE REPORT'!U32/Y4</f>
        <v>5325.680726107848</v>
      </c>
      <c r="V32" s="14">
        <f t="shared" si="4"/>
        <v>350.8742658836092</v>
      </c>
      <c r="W32" s="25">
        <f t="shared" si="5"/>
        <v>8132.6748531767225</v>
      </c>
      <c r="X32" s="22">
        <f>'WEEKLY COMPETITIVE REPORT'!X32</f>
        <v>761</v>
      </c>
      <c r="Y32" s="56">
        <f>'WEEKLY COMPETITIVE REPORT'!Y32</f>
        <v>1190</v>
      </c>
    </row>
    <row r="33" spans="1:25" ht="13.5" thickBot="1">
      <c r="A33" s="50">
        <v>20</v>
      </c>
      <c r="B33" s="4">
        <f>'WEEKLY COMPETITIVE REPORT'!B33</f>
        <v>12</v>
      </c>
      <c r="C33" s="4" t="str">
        <f>'WEEKLY COMPETITIVE REPORT'!C33</f>
        <v>47 RONIN</v>
      </c>
      <c r="D33" s="4" t="str">
        <f>'WEEKLY COMPETITIVE REPORT'!D33</f>
        <v>47 RONIN</v>
      </c>
      <c r="E33" s="4" t="str">
        <f>'WEEKLY COMPETITIVE REPORT'!E33</f>
        <v>UNI</v>
      </c>
      <c r="F33" s="4" t="str">
        <f>'WEEKLY COMPETITIVE REPORT'!F33</f>
        <v>Karantanija</v>
      </c>
      <c r="G33" s="37">
        <f>'WEEKLY COMPETITIVE REPORT'!G33</f>
        <v>5</v>
      </c>
      <c r="H33" s="37">
        <f>'WEEKLY COMPETITIVE REPORT'!H33</f>
        <v>8</v>
      </c>
      <c r="I33" s="14">
        <f>'WEEKLY COMPETITIVE REPORT'!I33/Y4</f>
        <v>1405.4991991457555</v>
      </c>
      <c r="J33" s="14">
        <f>'WEEKLY COMPETITIVE REPORT'!J33/Y17</f>
        <v>0.6063651591289783</v>
      </c>
      <c r="K33" s="22">
        <f>'WEEKLY COMPETITIVE REPORT'!K33</f>
        <v>177</v>
      </c>
      <c r="L33" s="22">
        <f>'WEEKLY COMPETITIVE REPORT'!L33</f>
        <v>379</v>
      </c>
      <c r="M33" s="64">
        <f>'WEEKLY COMPETITIVE REPORT'!M33</f>
        <v>-51.51933701657458</v>
      </c>
      <c r="N33" s="14">
        <f t="shared" si="3"/>
        <v>175.68739989321944</v>
      </c>
      <c r="O33" s="37">
        <f>'WEEKLY COMPETITIVE REPORT'!O33</f>
        <v>8</v>
      </c>
      <c r="P33" s="14">
        <f>'WEEKLY COMPETITIVE REPORT'!P33/Y4</f>
        <v>2158.3021890016016</v>
      </c>
      <c r="Q33" s="14">
        <f>'WEEKLY COMPETITIVE REPORT'!Q33/Y17</f>
        <v>0.8606923506420994</v>
      </c>
      <c r="R33" s="22">
        <f>'WEEKLY COMPETITIVE REPORT'!R33</f>
        <v>292</v>
      </c>
      <c r="S33" s="22">
        <f>'WEEKLY COMPETITIVE REPORT'!S33</f>
        <v>570</v>
      </c>
      <c r="T33" s="64">
        <f>'WEEKLY COMPETITIVE REPORT'!T33</f>
        <v>-47.55108660395718</v>
      </c>
      <c r="U33" s="14">
        <f>'WEEKLY COMPETITIVE REPORT'!U33/Y4</f>
        <v>60876.93539775761</v>
      </c>
      <c r="V33" s="14">
        <f t="shared" si="4"/>
        <v>269.7877736252002</v>
      </c>
      <c r="W33" s="25">
        <f t="shared" si="5"/>
        <v>63035.23758675921</v>
      </c>
      <c r="X33" s="22">
        <f>'WEEKLY COMPETITIVE REPORT'!X33</f>
        <v>8730</v>
      </c>
      <c r="Y33" s="56">
        <f>'WEEKLY COMPETITIVE REPORT'!Y33</f>
        <v>9022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260</v>
      </c>
      <c r="I34" s="32">
        <f>SUM(I14:I33)</f>
        <v>159516.81793913504</v>
      </c>
      <c r="J34" s="31">
        <f>SUM(J14:J33)</f>
        <v>127835.17944173023</v>
      </c>
      <c r="K34" s="31">
        <f>SUM(K14:K33)</f>
        <v>21543</v>
      </c>
      <c r="L34" s="31">
        <f>SUM(L14:L33)</f>
        <v>19359</v>
      </c>
      <c r="M34" s="64">
        <f>'WEEKLY COMPETITIVE REPORT'!M34</f>
        <v>-48.694942903752036</v>
      </c>
      <c r="N34" s="32">
        <f>I34/H34</f>
        <v>613.5262228428271</v>
      </c>
      <c r="O34" s="40">
        <f>'WEEKLY COMPETITIVE REPORT'!O34</f>
        <v>260</v>
      </c>
      <c r="P34" s="31">
        <f>SUM(P14:P33)</f>
        <v>256687.1329418046</v>
      </c>
      <c r="Q34" s="31">
        <f>SUM(Q14:Q33)</f>
        <v>166990.59532714292</v>
      </c>
      <c r="R34" s="31">
        <f>SUM(R14:R33)</f>
        <v>37004</v>
      </c>
      <c r="S34" s="31">
        <f>SUM(S14:S33)</f>
        <v>27019</v>
      </c>
      <c r="T34" s="65">
        <f>P34/Q34-100%</f>
        <v>0.5371352646473395</v>
      </c>
      <c r="U34" s="31" t="e">
        <f>SUM(U14:U33)</f>
        <v>#REF!</v>
      </c>
      <c r="V34" s="32">
        <f>P34/O34</f>
        <v>987.2582036223254</v>
      </c>
      <c r="W34" s="31" t="e">
        <f>SUM(W14:W33)</f>
        <v>#REF!</v>
      </c>
      <c r="X34" s="31" t="e">
        <f>SUM(X14:X33)</f>
        <v>#REF!</v>
      </c>
      <c r="Y34" s="35">
        <f>SUM(Y14:Y33)</f>
        <v>435738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2014-02-20T14:03:56Z</dcterms:modified>
  <cp:category/>
  <cp:version/>
  <cp:contentType/>
  <cp:contentStatus/>
</cp:coreProperties>
</file>