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90" yWindow="1695" windowWidth="21915" windowHeight="9630" tabRatio="598" activeTab="0"/>
  </bookViews>
  <sheets>
    <sheet name="WEEKLY COMPETITIVE REPORT" sheetId="1" r:id="rId1"/>
    <sheet name="in $ US" sheetId="2" r:id="rId2"/>
  </sheets>
  <definedNames/>
  <calcPr fullCalcOnLoad="1"/>
</workbook>
</file>

<file path=xl/sharedStrings.xml><?xml version="1.0" encoding="utf-8"?>
<sst xmlns="http://schemas.openxmlformats.org/spreadsheetml/2006/main" count="267" uniqueCount="97">
  <si>
    <t xml:space="preserve"> </t>
  </si>
  <si>
    <r>
      <t xml:space="preserve">TERRITORY :  </t>
    </r>
    <r>
      <rPr>
        <b/>
        <sz val="8"/>
        <rFont val="Arial"/>
        <family val="2"/>
      </rPr>
      <t>SLOVENIA</t>
    </r>
  </si>
  <si>
    <t>WEEKEND OF</t>
  </si>
  <si>
    <t xml:space="preserve">               US  $  =</t>
  </si>
  <si>
    <t>WEEK  OF</t>
  </si>
  <si>
    <t>DATE PREPARED</t>
  </si>
  <si>
    <t xml:space="preserve">Week </t>
  </si>
  <si>
    <t>FOR PRINT</t>
  </si>
  <si>
    <t>TO:</t>
  </si>
  <si>
    <t>FORMAT</t>
  </si>
  <si>
    <t>CENEX d.o.o.</t>
  </si>
  <si>
    <t>COLUMN</t>
  </si>
  <si>
    <t>HIDE</t>
  </si>
  <si>
    <t>THIS</t>
  </si>
  <si>
    <t>LAST</t>
  </si>
  <si>
    <t>WK</t>
  </si>
  <si>
    <t>NO.</t>
  </si>
  <si>
    <t>%</t>
  </si>
  <si>
    <t>LAST  WK</t>
  </si>
  <si>
    <t>CUM.</t>
  </si>
  <si>
    <t>CUM. LAST WK</t>
  </si>
  <si>
    <t>FILM</t>
  </si>
  <si>
    <t>DISTR.</t>
  </si>
  <si>
    <t>SCR.</t>
  </si>
  <si>
    <t>B.O.</t>
  </si>
  <si>
    <t>ADMISS.</t>
  </si>
  <si>
    <t>INC / DEC</t>
  </si>
  <si>
    <t>CUM.  B.O.</t>
  </si>
  <si>
    <t>ALL SLOVENIAN DISTRIBUTORS</t>
  </si>
  <si>
    <t>FROM:</t>
  </si>
  <si>
    <t>Janko CRETNIK jr.</t>
  </si>
  <si>
    <t>LAST  WE</t>
  </si>
  <si>
    <t>WEEK</t>
  </si>
  <si>
    <t>WEEKEND</t>
  </si>
  <si>
    <t>LAST  WEEK</t>
  </si>
  <si>
    <t>LOCAL</t>
  </si>
  <si>
    <t>Karantanija</t>
  </si>
  <si>
    <t>T O T A L</t>
  </si>
  <si>
    <t xml:space="preserve">         WEEKLY  COMPETITIVE  REPORT</t>
  </si>
  <si>
    <t xml:space="preserve">          SLOVENIA  -   TOP   FILMS</t>
  </si>
  <si>
    <t>PRINT</t>
  </si>
  <si>
    <t>AVERAGE</t>
  </si>
  <si>
    <t>Blitz</t>
  </si>
  <si>
    <t>All amounts in Euro (L.C.)</t>
  </si>
  <si>
    <t>All amounts in $ US</t>
  </si>
  <si>
    <t>local title</t>
  </si>
  <si>
    <t>IND</t>
  </si>
  <si>
    <t>Cinemania</t>
  </si>
  <si>
    <t>FIVIA</t>
  </si>
  <si>
    <t>WB</t>
  </si>
  <si>
    <t>BVI</t>
  </si>
  <si>
    <t>CENEX</t>
  </si>
  <si>
    <t>GREMO MI PO SVOJE 2</t>
  </si>
  <si>
    <t>FROZEN 3D</t>
  </si>
  <si>
    <t>LEDENO KRALJESTVO 3D</t>
  </si>
  <si>
    <t>WOLF OF WALL STREET</t>
  </si>
  <si>
    <t>VOLK Z WALL STREETA</t>
  </si>
  <si>
    <t>FOX</t>
  </si>
  <si>
    <t>SONY</t>
  </si>
  <si>
    <t>CF</t>
  </si>
  <si>
    <t>UNI</t>
  </si>
  <si>
    <t>FREE BIRDS</t>
  </si>
  <si>
    <t>PURANA NA BEGU</t>
  </si>
  <si>
    <t>AMERICAN HUSTLE</t>
  </si>
  <si>
    <t>AMERIŠKE PREVARE</t>
  </si>
  <si>
    <t>ROBOCOP</t>
  </si>
  <si>
    <t>DALLAS BUYERS CLUB</t>
  </si>
  <si>
    <t>KLUB ZDRAVJA DALLAS</t>
  </si>
  <si>
    <t>12 YEARS A SLAVE</t>
  </si>
  <si>
    <t>12 LET SUŽENJ</t>
  </si>
  <si>
    <t>THE LEGO MOVIE</t>
  </si>
  <si>
    <t>LEGO FILM</t>
  </si>
  <si>
    <t>New</t>
  </si>
  <si>
    <t>VAMPIRE ACADEMY</t>
  </si>
  <si>
    <t>VAMPIRSKA AKADEMIJA</t>
  </si>
  <si>
    <t>WINTER'S TALE</t>
  </si>
  <si>
    <t>ZIMSKA PRIPOVED</t>
  </si>
  <si>
    <t>ENDLESS LOVE</t>
  </si>
  <si>
    <t>NESKONČNA LJUBEZEN</t>
  </si>
  <si>
    <t>CUBAN FURY</t>
  </si>
  <si>
    <t>DIVJA SALSA</t>
  </si>
  <si>
    <t>JUSTIN BIEBER: BELIEVE</t>
  </si>
  <si>
    <t>POMPEII</t>
  </si>
  <si>
    <t>POMPEJI</t>
  </si>
  <si>
    <t>MOUNMENTS MEN</t>
  </si>
  <si>
    <t>VARUHI ZAPUŠČINE</t>
  </si>
  <si>
    <t>THE BUTLER</t>
  </si>
  <si>
    <t>BATLER</t>
  </si>
  <si>
    <t>27 - Feb</t>
  </si>
  <si>
    <t>02 - Mar</t>
  </si>
  <si>
    <t>05 - Mar</t>
  </si>
  <si>
    <t>29 - Feb</t>
  </si>
  <si>
    <t>PANIK</t>
  </si>
  <si>
    <t>3 DAYS TO KILL</t>
  </si>
  <si>
    <t>3 DNI ZA UBOJ</t>
  </si>
  <si>
    <t>IMMIGRANT</t>
  </si>
  <si>
    <t>PRISELJENKA</t>
  </si>
</sst>
</file>

<file path=xl/styles.xml><?xml version="1.0" encoding="utf-8"?>
<styleSheet xmlns="http://schemas.openxmlformats.org/spreadsheetml/2006/main">
  <numFmts count="4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Kn&quot;\ #,##0;\-&quot;Kn&quot;\ #,##0"/>
    <numFmt numFmtId="173" formatCode="&quot;Kn&quot;\ #,##0;[Red]\-&quot;Kn&quot;\ #,##0"/>
    <numFmt numFmtId="174" formatCode="&quot;Kn&quot;\ #,##0.00;\-&quot;Kn&quot;\ #,##0.00"/>
    <numFmt numFmtId="175" formatCode="&quot;Kn&quot;\ #,##0.00;[Red]\-&quot;Kn&quot;\ #,##0.00"/>
    <numFmt numFmtId="176" formatCode="_-&quot;Kn&quot;\ * #,##0_-;\-&quot;Kn&quot;\ * #,##0_-;_-&quot;Kn&quot;\ * &quot;-&quot;_-;_-@_-"/>
    <numFmt numFmtId="177" formatCode="_-* #,##0_-;\-* #,##0_-;_-* &quot;-&quot;_-;_-@_-"/>
    <numFmt numFmtId="178" formatCode="_-&quot;Kn&quot;\ * #,##0.00_-;\-&quot;Kn&quot;\ * #,##0.00_-;_-&quot;Kn&quot;\ * &quot;-&quot;??_-;_-@_-"/>
    <numFmt numFmtId="179" formatCode="_-* #,##0.00_-;\-* #,##0.00_-;_-* &quot;-&quot;??_-;_-@_-"/>
    <numFmt numFmtId="180" formatCode="#,##0\ &quot;HRK&quot;;\-#,##0\ &quot;HRK&quot;"/>
    <numFmt numFmtId="181" formatCode="#,##0\ &quot;HRK&quot;;[Red]\-#,##0\ &quot;HRK&quot;"/>
    <numFmt numFmtId="182" formatCode="#,##0.00\ &quot;HRK&quot;;\-#,##0.00\ &quot;HRK&quot;"/>
    <numFmt numFmtId="183" formatCode="#,##0.00\ &quot;HRK&quot;;[Red]\-#,##0.00\ &quot;HRK&quot;"/>
    <numFmt numFmtId="184" formatCode="_-* #,##0\ &quot;HRK&quot;_-;\-* #,##0\ &quot;HRK&quot;_-;_-* &quot;-&quot;\ &quot;HRK&quot;_-;_-@_-"/>
    <numFmt numFmtId="185" formatCode="_-* #,##0\ _H_R_K_-;\-* #,##0\ _H_R_K_-;_-* &quot;-&quot;\ _H_R_K_-;_-@_-"/>
    <numFmt numFmtId="186" formatCode="_-* #,##0.00\ &quot;HRK&quot;_-;\-* #,##0.00\ &quot;HRK&quot;_-;_-* &quot;-&quot;??\ &quot;HRK&quot;_-;_-@_-"/>
    <numFmt numFmtId="187" formatCode="_-* #,##0.00\ _H_R_K_-;\-* #,##0.00\ _H_R_K_-;_-* &quot;-&quot;??\ _H_R_K_-;_-@_-"/>
    <numFmt numFmtId="188" formatCode="dd/\ mmm/\ yy"/>
    <numFmt numFmtId="189" formatCode="_(* #,##0.00_);_(* \(#,##0.00\);_(* &quot;-&quot;_);_(@_)"/>
    <numFmt numFmtId="190" formatCode="_(* #,##0_);_(* \(#,##0\);_(* &quot;-&quot;_);_(@_)"/>
    <numFmt numFmtId="191" formatCode="&quot;True&quot;;&quot;True&quot;;&quot;False&quot;"/>
    <numFmt numFmtId="192" formatCode="&quot;On&quot;;&quot;On&quot;;&quot;Off&quot;"/>
    <numFmt numFmtId="193" formatCode="#,##0\ _S_I_T"/>
    <numFmt numFmtId="194" formatCode="_(* #,##0.00_);_(* \(#,##0.00\);_(* &quot;-&quot;??_);_(@_)"/>
    <numFmt numFmtId="195" formatCode="#.000;\-#.000"/>
    <numFmt numFmtId="196" formatCode="_-* #,##0\ _S_I_T_-;\-* #,##0\ _S_I_T_-;_-* &quot;-&quot;??\ _S_I_T_-;_-@_-"/>
    <numFmt numFmtId="197" formatCode="_(&quot;$&quot;* #,##0.00_);_(&quot;$&quot;* \(#,##0.00\);_(&quot;$&quot;* &quot;-&quot;??_);_(@_)"/>
    <numFmt numFmtId="198" formatCode="_(&quot;$&quot;* #,##0_);_(&quot;$&quot;* \(#,##0\);_(&quot;$&quot;* &quot;-&quot;_);_(@_)"/>
    <numFmt numFmtId="199" formatCode="#,##0.00&quot;Sk&quot;_);[Red]\(#,##0.00&quot;Sk&quot;\)"/>
    <numFmt numFmtId="200" formatCode="#,##0&quot;Sk&quot;_);[Red]\(#,##0&quot;Sk&quot;\)"/>
    <numFmt numFmtId="201" formatCode="#,##0.00\ [$SIT-424];\-#,##0.00\ [$SIT-424]"/>
    <numFmt numFmtId="202" formatCode="0.0000"/>
    <numFmt numFmtId="203" formatCode="[$€-2]\ #,##0.00_);[Red]\([$€-2]\ #,##0.00\)"/>
  </numFmts>
  <fonts count="4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1"/>
      <name val="Carmina Md BT"/>
      <family val="1"/>
    </font>
    <font>
      <sz val="8"/>
      <name val="Arial CE"/>
      <family val="0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CRO_Swiss_Con-Normal"/>
      <family val="0"/>
    </font>
    <font>
      <sz val="7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9" fillId="0" borderId="0" xfId="0" applyFont="1" applyAlignment="1">
      <alignment/>
    </xf>
    <xf numFmtId="0" fontId="1" fillId="0" borderId="0" xfId="0" applyFont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0" fontId="5" fillId="0" borderId="10" xfId="0" applyFont="1" applyBorder="1" applyAlignment="1">
      <alignment horizontal="center"/>
    </xf>
    <xf numFmtId="3" fontId="12" fillId="0" borderId="0" xfId="0" applyNumberFormat="1" applyFont="1" applyBorder="1" applyAlignment="1">
      <alignment horizontal="right"/>
    </xf>
    <xf numFmtId="9" fontId="0" fillId="0" borderId="0" xfId="59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3" fontId="6" fillId="0" borderId="10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3" fontId="6" fillId="0" borderId="12" xfId="0" applyNumberFormat="1" applyFont="1" applyFill="1" applyBorder="1" applyAlignment="1">
      <alignment horizontal="right"/>
    </xf>
    <xf numFmtId="3" fontId="6" fillId="0" borderId="16" xfId="0" applyNumberFormat="1" applyFont="1" applyBorder="1" applyAlignment="1" applyProtection="1">
      <alignment horizontal="right"/>
      <protection locked="0"/>
    </xf>
    <xf numFmtId="16" fontId="5" fillId="0" borderId="0" xfId="0" applyNumberFormat="1" applyFont="1" applyBorder="1" applyAlignment="1">
      <alignment/>
    </xf>
    <xf numFmtId="188" fontId="5" fillId="0" borderId="0" xfId="0" applyNumberFormat="1" applyFont="1" applyBorder="1" applyAlignment="1">
      <alignment horizontal="left"/>
    </xf>
    <xf numFmtId="3" fontId="0" fillId="0" borderId="0" xfId="0" applyNumberFormat="1" applyAlignment="1">
      <alignment horizontal="right"/>
    </xf>
    <xf numFmtId="3" fontId="4" fillId="0" borderId="0" xfId="0" applyNumberFormat="1" applyFont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6" fillId="0" borderId="17" xfId="0" applyNumberFormat="1" applyFont="1" applyBorder="1" applyAlignment="1">
      <alignment/>
    </xf>
    <xf numFmtId="3" fontId="6" fillId="0" borderId="17" xfId="0" applyNumberFormat="1" applyFont="1" applyFill="1" applyBorder="1" applyAlignment="1">
      <alignment horizontal="right"/>
    </xf>
    <xf numFmtId="0" fontId="6" fillId="0" borderId="18" xfId="0" applyFont="1" applyBorder="1" applyAlignment="1">
      <alignment/>
    </xf>
    <xf numFmtId="0" fontId="6" fillId="0" borderId="17" xfId="0" applyFont="1" applyBorder="1" applyAlignment="1">
      <alignment/>
    </xf>
    <xf numFmtId="3" fontId="6" fillId="0" borderId="19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NumberFormat="1" applyFont="1" applyFill="1" applyBorder="1" applyAlignment="1">
      <alignment horizontal="center"/>
    </xf>
    <xf numFmtId="3" fontId="4" fillId="0" borderId="20" xfId="0" applyNumberFormat="1" applyFont="1" applyBorder="1" applyAlignment="1">
      <alignment horizontal="right"/>
    </xf>
    <xf numFmtId="0" fontId="6" fillId="0" borderId="17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4" fontId="4" fillId="0" borderId="0" xfId="0" applyNumberFormat="1" applyFont="1" applyBorder="1" applyAlignment="1">
      <alignment horizontal="left"/>
    </xf>
    <xf numFmtId="0" fontId="14" fillId="0" borderId="0" xfId="0" applyFont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3" fontId="5" fillId="0" borderId="22" xfId="0" applyNumberFormat="1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3" fontId="5" fillId="0" borderId="26" xfId="0" applyNumberFormat="1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3" fontId="6" fillId="0" borderId="28" xfId="0" applyNumberFormat="1" applyFont="1" applyBorder="1" applyAlignment="1">
      <alignment horizontal="right"/>
    </xf>
    <xf numFmtId="0" fontId="5" fillId="0" borderId="29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5" fillId="0" borderId="30" xfId="0" applyFont="1" applyBorder="1" applyAlignment="1">
      <alignment/>
    </xf>
    <xf numFmtId="0" fontId="5" fillId="0" borderId="15" xfId="0" applyFont="1" applyBorder="1" applyAlignment="1">
      <alignment/>
    </xf>
    <xf numFmtId="16" fontId="5" fillId="0" borderId="31" xfId="0" applyNumberFormat="1" applyFont="1" applyBorder="1" applyAlignment="1">
      <alignment/>
    </xf>
    <xf numFmtId="16" fontId="5" fillId="0" borderId="32" xfId="0" applyNumberFormat="1" applyFont="1" applyBorder="1" applyAlignment="1">
      <alignment/>
    </xf>
    <xf numFmtId="4" fontId="6" fillId="0" borderId="10" xfId="0" applyNumberFormat="1" applyFont="1" applyFill="1" applyBorder="1" applyAlignment="1">
      <alignment horizontal="right"/>
    </xf>
    <xf numFmtId="10" fontId="6" fillId="0" borderId="17" xfId="0" applyNumberFormat="1" applyFont="1" applyFill="1" applyBorder="1" applyAlignment="1">
      <alignment horizontal="right"/>
    </xf>
    <xf numFmtId="0" fontId="5" fillId="0" borderId="14" xfId="0" applyFont="1" applyBorder="1" applyAlignment="1">
      <alignment/>
    </xf>
    <xf numFmtId="0" fontId="5" fillId="0" borderId="11" xfId="0" applyFont="1" applyBorder="1" applyAlignment="1">
      <alignment/>
    </xf>
    <xf numFmtId="4" fontId="6" fillId="0" borderId="29" xfId="0" applyNumberFormat="1" applyFont="1" applyFill="1" applyBorder="1" applyAlignment="1">
      <alignment horizontal="right"/>
    </xf>
    <xf numFmtId="4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202" fontId="5" fillId="0" borderId="33" xfId="0" applyNumberFormat="1" applyFont="1" applyBorder="1" applyAlignment="1">
      <alignment horizontal="left"/>
    </xf>
    <xf numFmtId="0" fontId="5" fillId="0" borderId="24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3" fontId="6" fillId="0" borderId="12" xfId="0" applyNumberFormat="1" applyFont="1" applyFill="1" applyBorder="1" applyAlignment="1" applyProtection="1">
      <alignment horizontal="right"/>
      <protection locked="0"/>
    </xf>
    <xf numFmtId="3" fontId="6" fillId="0" borderId="34" xfId="0" applyNumberFormat="1" applyFont="1" applyFill="1" applyBorder="1" applyAlignment="1" applyProtection="1">
      <alignment horizontal="right"/>
      <protection locked="0"/>
    </xf>
    <xf numFmtId="3" fontId="6" fillId="0" borderId="16" xfId="0" applyNumberFormat="1" applyFont="1" applyFill="1" applyBorder="1" applyAlignment="1" applyProtection="1">
      <alignment horizontal="right"/>
      <protection locked="0"/>
    </xf>
    <xf numFmtId="16" fontId="5" fillId="0" borderId="11" xfId="0" applyNumberFormat="1" applyFont="1" applyBorder="1" applyAlignment="1" quotePrefix="1">
      <alignment/>
    </xf>
    <xf numFmtId="16" fontId="5" fillId="0" borderId="14" xfId="0" applyNumberFormat="1" applyFont="1" applyBorder="1" applyAlignment="1" quotePrefix="1">
      <alignment/>
    </xf>
    <xf numFmtId="16" fontId="5" fillId="0" borderId="31" xfId="0" applyNumberFormat="1" applyFont="1" applyBorder="1" applyAlignment="1" quotePrefix="1">
      <alignment/>
    </xf>
    <xf numFmtId="16" fontId="5" fillId="0" borderId="32" xfId="0" applyNumberFormat="1" applyFont="1" applyBorder="1" applyAlignment="1" quotePrefix="1">
      <alignment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/>
    </xf>
    <xf numFmtId="3" fontId="6" fillId="0" borderId="0" xfId="0" applyNumberFormat="1" applyFont="1" applyFill="1" applyBorder="1" applyAlignment="1" applyProtection="1">
      <alignment horizontal="right"/>
      <protection locked="0"/>
    </xf>
    <xf numFmtId="3" fontId="6" fillId="0" borderId="35" xfId="0" applyNumberFormat="1" applyFont="1" applyFill="1" applyBorder="1" applyAlignment="1" applyProtection="1">
      <alignment horizontal="right"/>
      <protection locked="0"/>
    </xf>
    <xf numFmtId="188" fontId="5" fillId="0" borderId="0" xfId="0" applyNumberFormat="1" applyFont="1" applyBorder="1" applyAlignment="1">
      <alignment horizontal="left"/>
    </xf>
    <xf numFmtId="3" fontId="6" fillId="0" borderId="29" xfId="0" applyNumberFormat="1" applyFont="1" applyFill="1" applyBorder="1" applyAlignment="1">
      <alignment horizontal="right"/>
    </xf>
    <xf numFmtId="3" fontId="6" fillId="0" borderId="36" xfId="0" applyNumberFormat="1" applyFont="1" applyBorder="1" applyAlignment="1">
      <alignment/>
    </xf>
    <xf numFmtId="3" fontId="6" fillId="0" borderId="17" xfId="0" applyNumberFormat="1" applyFont="1" applyFill="1" applyBorder="1" applyAlignment="1" applyProtection="1">
      <alignment horizontal="right"/>
      <protection locked="0"/>
    </xf>
    <xf numFmtId="20" fontId="5" fillId="0" borderId="10" xfId="0" applyNumberFormat="1" applyFont="1" applyBorder="1" applyAlignment="1">
      <alignment horizontal="center"/>
    </xf>
    <xf numFmtId="3" fontId="6" fillId="0" borderId="10" xfId="0" applyNumberFormat="1" applyFont="1" applyFill="1" applyBorder="1" applyAlignment="1" applyProtection="1">
      <alignment horizontal="right"/>
      <protection locked="0"/>
    </xf>
    <xf numFmtId="3" fontId="6" fillId="0" borderId="12" xfId="0" applyNumberFormat="1" applyFont="1" applyBorder="1" applyAlignment="1">
      <alignment horizontal="right"/>
    </xf>
    <xf numFmtId="0" fontId="4" fillId="0" borderId="12" xfId="0" applyFont="1" applyBorder="1" applyAlignment="1">
      <alignment/>
    </xf>
    <xf numFmtId="0" fontId="4" fillId="0" borderId="37" xfId="0" applyFont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3" fontId="6" fillId="0" borderId="10" xfId="0" applyNumberFormat="1" applyFont="1" applyFill="1" applyBorder="1" applyAlignment="1" quotePrefix="1">
      <alignment horizontal="right"/>
    </xf>
    <xf numFmtId="3" fontId="6" fillId="0" borderId="12" xfId="0" applyNumberFormat="1" applyFont="1" applyFill="1" applyBorder="1" applyAlignment="1" applyProtection="1">
      <alignment horizontal="right"/>
      <protection locked="0"/>
    </xf>
    <xf numFmtId="3" fontId="6" fillId="0" borderId="10" xfId="0" applyNumberFormat="1" applyFont="1" applyBorder="1" applyAlignment="1" quotePrefix="1">
      <alignment horizontal="right"/>
    </xf>
    <xf numFmtId="0" fontId="5" fillId="0" borderId="12" xfId="0" applyFont="1" applyBorder="1" applyAlignment="1">
      <alignment horizontal="center"/>
    </xf>
    <xf numFmtId="3" fontId="6" fillId="0" borderId="12" xfId="0" applyNumberFormat="1" applyFont="1" applyBorder="1" applyAlignment="1" quotePrefix="1">
      <alignment horizontal="right"/>
    </xf>
    <xf numFmtId="3" fontId="6" fillId="0" borderId="12" xfId="0" applyNumberFormat="1" applyFont="1" applyFill="1" applyBorder="1" applyAlignment="1" quotePrefix="1">
      <alignment horizontal="right"/>
    </xf>
    <xf numFmtId="3" fontId="6" fillId="0" borderId="16" xfId="0" applyNumberFormat="1" applyFont="1" applyFill="1" applyBorder="1" applyAlignment="1" applyProtection="1">
      <alignment horizontal="right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Y40"/>
  <sheetViews>
    <sheetView showGridLines="0" tabSelected="1" workbookViewId="0" topLeftCell="B4">
      <selection activeCell="N29" sqref="N29"/>
    </sheetView>
  </sheetViews>
  <sheetFormatPr defaultColWidth="9.140625" defaultRowHeight="12.75"/>
  <cols>
    <col min="1" max="2" width="4.7109375" style="0" customWidth="1"/>
    <col min="3" max="3" width="23.8515625" style="0" customWidth="1"/>
    <col min="4" max="4" width="25.140625" style="0" customWidth="1"/>
    <col min="5" max="5" width="8.57421875" style="0" customWidth="1"/>
    <col min="6" max="6" width="9.28125" style="0" customWidth="1"/>
    <col min="7" max="7" width="4.421875" style="0" customWidth="1"/>
    <col min="8" max="8" width="4.7109375" style="0" customWidth="1"/>
    <col min="9" max="9" width="9.7109375" style="0" customWidth="1"/>
    <col min="10" max="10" width="10.8515625" style="0" hidden="1" customWidth="1"/>
    <col min="11" max="11" width="7.7109375" style="0" customWidth="1"/>
    <col min="12" max="12" width="9.8515625" style="0" hidden="1" customWidth="1"/>
    <col min="13" max="13" width="7.28125" style="0" customWidth="1"/>
    <col min="14" max="14" width="8.7109375" style="0" customWidth="1"/>
    <col min="15" max="15" width="4.57421875" style="0" customWidth="1"/>
    <col min="16" max="16" width="10.7109375" style="0" customWidth="1"/>
    <col min="17" max="17" width="10.7109375" style="0" hidden="1" customWidth="1"/>
    <col min="18" max="18" width="8.7109375" style="0" customWidth="1"/>
    <col min="19" max="19" width="9.7109375" style="0" hidden="1" customWidth="1"/>
    <col min="20" max="20" width="7.28125" style="0" customWidth="1"/>
    <col min="21" max="21" width="11.7109375" style="28" hidden="1" customWidth="1"/>
    <col min="22" max="22" width="8.57421875" style="28" customWidth="1"/>
    <col min="23" max="23" width="11.7109375" style="0" customWidth="1"/>
    <col min="24" max="24" width="11.7109375" style="0" hidden="1" customWidth="1"/>
    <col min="25" max="25" width="9.7109375" style="0" customWidth="1"/>
    <col min="26" max="26" width="9.140625" style="0" customWidth="1"/>
  </cols>
  <sheetData>
    <row r="1" spans="1:25" ht="15.75">
      <c r="A1" s="1"/>
      <c r="B1" s="1"/>
      <c r="C1" s="1"/>
      <c r="D1" s="1"/>
      <c r="E1" s="1"/>
      <c r="F1" s="1"/>
      <c r="G1" s="1"/>
      <c r="H1" s="1"/>
      <c r="I1" s="45" t="s">
        <v>39</v>
      </c>
      <c r="J1" s="1"/>
      <c r="K1" s="45"/>
      <c r="L1" s="5"/>
      <c r="M1" s="1"/>
      <c r="N1" s="1"/>
      <c r="O1" s="1"/>
      <c r="Q1" s="1"/>
      <c r="R1" s="1"/>
      <c r="S1" s="1"/>
      <c r="T1" s="1"/>
      <c r="W1" s="1"/>
      <c r="X1" s="1"/>
      <c r="Y1" s="1"/>
    </row>
    <row r="2" spans="1:25" ht="14.25">
      <c r="A2" s="1"/>
      <c r="B2" s="1"/>
      <c r="C2" s="1"/>
      <c r="D2" s="1"/>
      <c r="E2" s="1"/>
      <c r="F2" s="1"/>
      <c r="G2" s="1"/>
      <c r="H2" s="1"/>
      <c r="I2" s="6" t="s">
        <v>38</v>
      </c>
      <c r="J2" s="1"/>
      <c r="K2" s="6"/>
      <c r="L2" s="6"/>
      <c r="M2" s="1"/>
      <c r="N2" s="1"/>
      <c r="O2" s="1"/>
      <c r="P2" s="1"/>
      <c r="Q2" s="1"/>
      <c r="R2" s="1"/>
      <c r="S2" s="1"/>
      <c r="T2" s="1"/>
      <c r="W2" s="1"/>
      <c r="X2" s="1"/>
      <c r="Y2" s="1"/>
    </row>
    <row r="3" spans="1:25" ht="12.75">
      <c r="A3" s="1"/>
      <c r="B3" s="1"/>
      <c r="C3" s="1"/>
      <c r="D3" s="81"/>
      <c r="E3" s="1"/>
      <c r="F3" s="1"/>
      <c r="G3" s="1"/>
      <c r="H3" s="1"/>
      <c r="I3" s="1"/>
      <c r="J3" s="1"/>
      <c r="K3" s="12" t="s">
        <v>0</v>
      </c>
      <c r="L3" s="12"/>
      <c r="M3" s="1"/>
      <c r="N3" s="1"/>
      <c r="O3" s="1"/>
      <c r="P3" s="1"/>
      <c r="Q3" s="1"/>
      <c r="R3" s="1"/>
      <c r="S3" s="1"/>
      <c r="T3" s="1"/>
      <c r="W3" s="1"/>
      <c r="X3" s="1"/>
      <c r="Y3" s="1"/>
    </row>
    <row r="4" spans="1:25" s="2" customFormat="1" ht="11.25">
      <c r="A4" s="8"/>
      <c r="B4" s="8"/>
      <c r="C4" s="92" t="s">
        <v>1</v>
      </c>
      <c r="D4" s="93"/>
      <c r="E4" s="8"/>
      <c r="F4" s="8"/>
      <c r="G4" s="19" t="s">
        <v>2</v>
      </c>
      <c r="H4" s="20"/>
      <c r="I4" s="20"/>
      <c r="J4" s="20"/>
      <c r="K4" s="78" t="s">
        <v>91</v>
      </c>
      <c r="L4" s="20"/>
      <c r="M4" s="79" t="s">
        <v>89</v>
      </c>
      <c r="N4" s="26"/>
      <c r="O4" s="8"/>
      <c r="P4" s="8"/>
      <c r="Q4" s="8"/>
      <c r="R4" s="8"/>
      <c r="S4" s="8"/>
      <c r="T4" s="8"/>
      <c r="U4" s="29"/>
      <c r="V4" s="39"/>
      <c r="W4" s="60" t="s">
        <v>3</v>
      </c>
      <c r="X4" s="21" t="s">
        <v>0</v>
      </c>
      <c r="Y4" s="71">
        <v>0.7492</v>
      </c>
    </row>
    <row r="5" spans="1:25" s="2" customFormat="1" ht="11.25">
      <c r="A5" s="8"/>
      <c r="B5" s="8"/>
      <c r="C5" s="8" t="s">
        <v>0</v>
      </c>
      <c r="D5" s="8"/>
      <c r="E5" s="8"/>
      <c r="F5" s="8"/>
      <c r="G5" s="3" t="s">
        <v>4</v>
      </c>
      <c r="H5" s="7"/>
      <c r="I5" s="7"/>
      <c r="J5" s="7"/>
      <c r="K5" s="77" t="s">
        <v>88</v>
      </c>
      <c r="L5" s="7"/>
      <c r="M5" s="80" t="s">
        <v>90</v>
      </c>
      <c r="N5" s="26"/>
      <c r="O5" s="8"/>
      <c r="P5" s="8"/>
      <c r="Q5" s="8"/>
      <c r="R5" s="8"/>
      <c r="S5" s="8"/>
      <c r="T5" s="8"/>
      <c r="U5" s="29"/>
      <c r="V5" s="29"/>
      <c r="W5" s="70"/>
      <c r="X5" s="20"/>
      <c r="Y5" s="69"/>
    </row>
    <row r="6" spans="1:25" s="2" customFormat="1" ht="11.2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26"/>
      <c r="M6" s="8"/>
      <c r="N6" s="8"/>
      <c r="O6" s="26"/>
      <c r="P6" s="8"/>
      <c r="Q6" s="8"/>
      <c r="R6" s="8"/>
      <c r="S6" s="8"/>
      <c r="T6" s="8"/>
      <c r="U6" s="29"/>
      <c r="V6" s="29"/>
      <c r="W6" s="43"/>
      <c r="X6" s="8"/>
      <c r="Y6" s="44"/>
    </row>
    <row r="7" spans="1:25" s="2" customFormat="1" ht="12.75">
      <c r="A7" s="8"/>
      <c r="B7" s="8" t="s">
        <v>8</v>
      </c>
      <c r="C7" s="8" t="s">
        <v>28</v>
      </c>
      <c r="D7" s="8"/>
      <c r="E7" s="8"/>
      <c r="F7" s="8"/>
      <c r="G7" s="8"/>
      <c r="H7" s="41" t="s">
        <v>6</v>
      </c>
      <c r="I7" s="8"/>
      <c r="J7" s="9" t="s">
        <v>7</v>
      </c>
      <c r="K7" s="41">
        <v>9</v>
      </c>
      <c r="L7" s="9" t="s">
        <v>7</v>
      </c>
      <c r="M7" s="8"/>
      <c r="N7" s="8"/>
      <c r="O7" s="41"/>
      <c r="P7" s="8"/>
      <c r="Q7" s="9" t="s">
        <v>7</v>
      </c>
      <c r="R7" s="8"/>
      <c r="S7" s="9" t="s">
        <v>7</v>
      </c>
      <c r="T7" s="8"/>
      <c r="U7" s="9" t="s">
        <v>7</v>
      </c>
      <c r="V7" s="9"/>
      <c r="W7" s="42"/>
      <c r="X7" s="9" t="s">
        <v>7</v>
      </c>
      <c r="Y7" s="85"/>
    </row>
    <row r="8" spans="1:25" ht="12.75">
      <c r="A8" s="9"/>
      <c r="B8" s="8" t="s">
        <v>29</v>
      </c>
      <c r="C8" s="10" t="s">
        <v>10</v>
      </c>
      <c r="D8" s="10"/>
      <c r="E8" s="9"/>
      <c r="F8" s="9"/>
      <c r="G8" s="9"/>
      <c r="H8" s="9"/>
      <c r="I8" s="9"/>
      <c r="J8" s="9" t="s">
        <v>9</v>
      </c>
      <c r="K8" s="41"/>
      <c r="L8" s="9" t="s">
        <v>9</v>
      </c>
      <c r="M8" s="8"/>
      <c r="N8" s="8"/>
      <c r="O8" s="41"/>
      <c r="P8" s="13"/>
      <c r="Q8" s="9" t="s">
        <v>9</v>
      </c>
      <c r="R8" s="9"/>
      <c r="S8" s="9" t="s">
        <v>9</v>
      </c>
      <c r="T8" s="9"/>
      <c r="U8" s="9" t="s">
        <v>9</v>
      </c>
      <c r="V8" s="9"/>
      <c r="W8" s="42" t="s">
        <v>5</v>
      </c>
      <c r="X8" s="9" t="s">
        <v>9</v>
      </c>
      <c r="Y8" s="85">
        <v>41704</v>
      </c>
    </row>
    <row r="9" spans="1:25" ht="12.75">
      <c r="A9" s="8"/>
      <c r="B9" s="10"/>
      <c r="C9" s="11" t="s">
        <v>30</v>
      </c>
      <c r="D9" s="11"/>
      <c r="E9" s="8"/>
      <c r="F9" s="8"/>
      <c r="G9" s="8" t="s">
        <v>0</v>
      </c>
      <c r="H9" s="59" t="s">
        <v>43</v>
      </c>
      <c r="I9" s="9"/>
      <c r="J9" s="9" t="s">
        <v>11</v>
      </c>
      <c r="K9" s="9"/>
      <c r="L9" s="9" t="s">
        <v>11</v>
      </c>
      <c r="M9" s="9"/>
      <c r="N9" s="9"/>
      <c r="O9" s="9"/>
      <c r="P9" s="9"/>
      <c r="Q9" s="9" t="s">
        <v>11</v>
      </c>
      <c r="R9" s="9"/>
      <c r="S9" s="9" t="s">
        <v>11</v>
      </c>
      <c r="T9" s="9"/>
      <c r="U9" s="9" t="s">
        <v>11</v>
      </c>
      <c r="V9" s="9"/>
      <c r="W9" s="9"/>
      <c r="X9" s="9" t="s">
        <v>11</v>
      </c>
      <c r="Y9" s="17"/>
    </row>
    <row r="10" spans="1:25" ht="12.75">
      <c r="A10" s="8"/>
      <c r="B10" s="8"/>
      <c r="C10" s="10"/>
      <c r="D10" s="10"/>
      <c r="E10" s="8"/>
      <c r="F10" s="8"/>
      <c r="G10" s="8"/>
      <c r="H10" s="9"/>
      <c r="I10" s="9"/>
      <c r="J10" s="9" t="s">
        <v>12</v>
      </c>
      <c r="K10" s="9"/>
      <c r="L10" s="9" t="s">
        <v>12</v>
      </c>
      <c r="M10" s="9"/>
      <c r="N10" s="9"/>
      <c r="O10" s="9"/>
      <c r="P10" s="16"/>
      <c r="Q10" s="9" t="s">
        <v>12</v>
      </c>
      <c r="R10" s="9"/>
      <c r="S10" s="9" t="s">
        <v>12</v>
      </c>
      <c r="T10" s="9"/>
      <c r="U10" s="9" t="s">
        <v>12</v>
      </c>
      <c r="V10" s="9"/>
      <c r="W10" s="9"/>
      <c r="X10" s="9" t="s">
        <v>12</v>
      </c>
      <c r="Y10" s="9"/>
    </row>
    <row r="11" spans="1:25" ht="13.5" thickBot="1">
      <c r="A11" s="9"/>
      <c r="B11" s="9"/>
      <c r="C11" s="9" t="s">
        <v>0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30"/>
      <c r="V11" s="30"/>
      <c r="W11" s="9"/>
      <c r="X11" s="9"/>
      <c r="Y11" s="9"/>
    </row>
    <row r="12" spans="1:25" ht="12.75">
      <c r="A12" s="46" t="s">
        <v>13</v>
      </c>
      <c r="B12" s="47" t="s">
        <v>14</v>
      </c>
      <c r="C12" s="47"/>
      <c r="D12" s="47"/>
      <c r="E12" s="47"/>
      <c r="F12" s="47" t="s">
        <v>35</v>
      </c>
      <c r="G12" s="47" t="s">
        <v>15</v>
      </c>
      <c r="H12" s="47" t="s">
        <v>16</v>
      </c>
      <c r="I12" s="47" t="s">
        <v>33</v>
      </c>
      <c r="J12" s="47" t="s">
        <v>31</v>
      </c>
      <c r="K12" s="47" t="s">
        <v>33</v>
      </c>
      <c r="L12" s="47" t="s">
        <v>31</v>
      </c>
      <c r="M12" s="47" t="s">
        <v>17</v>
      </c>
      <c r="N12" s="48" t="s">
        <v>40</v>
      </c>
      <c r="O12" s="47" t="s">
        <v>16</v>
      </c>
      <c r="P12" s="47" t="s">
        <v>32</v>
      </c>
      <c r="Q12" s="47" t="s">
        <v>34</v>
      </c>
      <c r="R12" s="47" t="s">
        <v>32</v>
      </c>
      <c r="S12" s="47" t="s">
        <v>18</v>
      </c>
      <c r="T12" s="47" t="s">
        <v>17</v>
      </c>
      <c r="U12" s="48" t="s">
        <v>20</v>
      </c>
      <c r="V12" s="48" t="s">
        <v>40</v>
      </c>
      <c r="W12" s="47" t="s">
        <v>19</v>
      </c>
      <c r="X12" s="47" t="s">
        <v>20</v>
      </c>
      <c r="Y12" s="49" t="s">
        <v>19</v>
      </c>
    </row>
    <row r="13" spans="1:25" ht="13.5" thickBot="1">
      <c r="A13" s="52" t="s">
        <v>15</v>
      </c>
      <c r="B13" s="53" t="s">
        <v>15</v>
      </c>
      <c r="C13" s="53" t="s">
        <v>21</v>
      </c>
      <c r="D13" s="53" t="s">
        <v>45</v>
      </c>
      <c r="E13" s="53" t="s">
        <v>22</v>
      </c>
      <c r="F13" s="53" t="s">
        <v>22</v>
      </c>
      <c r="G13" s="53" t="s">
        <v>16</v>
      </c>
      <c r="H13" s="53" t="s">
        <v>23</v>
      </c>
      <c r="I13" s="53" t="s">
        <v>24</v>
      </c>
      <c r="J13" s="53" t="s">
        <v>24</v>
      </c>
      <c r="K13" s="53" t="s">
        <v>25</v>
      </c>
      <c r="L13" s="53" t="s">
        <v>25</v>
      </c>
      <c r="M13" s="53" t="s">
        <v>26</v>
      </c>
      <c r="N13" s="54" t="s">
        <v>41</v>
      </c>
      <c r="O13" s="53" t="s">
        <v>23</v>
      </c>
      <c r="P13" s="53" t="s">
        <v>24</v>
      </c>
      <c r="Q13" s="53" t="s">
        <v>24</v>
      </c>
      <c r="R13" s="53" t="s">
        <v>25</v>
      </c>
      <c r="S13" s="53" t="s">
        <v>25</v>
      </c>
      <c r="T13" s="53" t="s">
        <v>26</v>
      </c>
      <c r="U13" s="54" t="s">
        <v>24</v>
      </c>
      <c r="V13" s="54" t="s">
        <v>41</v>
      </c>
      <c r="W13" s="53" t="s">
        <v>24</v>
      </c>
      <c r="X13" s="53" t="s">
        <v>25</v>
      </c>
      <c r="Y13" s="55" t="s">
        <v>25</v>
      </c>
    </row>
    <row r="14" spans="1:25" ht="12.75">
      <c r="A14" s="72">
        <v>1</v>
      </c>
      <c r="B14" s="72" t="s">
        <v>72</v>
      </c>
      <c r="C14" s="4" t="s">
        <v>92</v>
      </c>
      <c r="D14" s="4" t="s">
        <v>92</v>
      </c>
      <c r="E14" s="15" t="s">
        <v>46</v>
      </c>
      <c r="F14" s="15" t="s">
        <v>36</v>
      </c>
      <c r="G14" s="37">
        <v>1</v>
      </c>
      <c r="H14" s="37">
        <v>10</v>
      </c>
      <c r="I14" s="14">
        <v>12692</v>
      </c>
      <c r="J14" s="14"/>
      <c r="K14" s="22">
        <v>2231</v>
      </c>
      <c r="L14" s="22"/>
      <c r="M14" s="64"/>
      <c r="N14" s="14">
        <f>I14/H14</f>
        <v>1269.2</v>
      </c>
      <c r="O14" s="37">
        <v>10</v>
      </c>
      <c r="P14" s="22">
        <v>19902</v>
      </c>
      <c r="Q14" s="22"/>
      <c r="R14" s="22">
        <v>3788</v>
      </c>
      <c r="S14" s="22"/>
      <c r="T14" s="64"/>
      <c r="U14" s="74">
        <v>2362</v>
      </c>
      <c r="V14" s="14">
        <f>P14/O14</f>
        <v>1990.2</v>
      </c>
      <c r="W14" s="74">
        <f>SUM(U14,P14)</f>
        <v>22264</v>
      </c>
      <c r="X14" s="74">
        <v>708</v>
      </c>
      <c r="Y14" s="75">
        <f>SUM(X14,R14)</f>
        <v>4496</v>
      </c>
    </row>
    <row r="15" spans="1:25" ht="12.75">
      <c r="A15" s="72">
        <v>2</v>
      </c>
      <c r="B15" s="72">
        <v>1</v>
      </c>
      <c r="C15" s="4" t="s">
        <v>61</v>
      </c>
      <c r="D15" s="4" t="s">
        <v>62</v>
      </c>
      <c r="E15" s="15" t="s">
        <v>46</v>
      </c>
      <c r="F15" s="15" t="s">
        <v>36</v>
      </c>
      <c r="G15" s="37">
        <v>6</v>
      </c>
      <c r="H15" s="37">
        <v>16</v>
      </c>
      <c r="I15" s="14">
        <v>10457</v>
      </c>
      <c r="J15" s="14">
        <v>15129</v>
      </c>
      <c r="K15" s="14">
        <v>1951</v>
      </c>
      <c r="L15" s="14">
        <v>2810</v>
      </c>
      <c r="M15" s="64">
        <f>(I15/J15*100)-100</f>
        <v>-30.88108929869786</v>
      </c>
      <c r="N15" s="14">
        <f>I15/H15</f>
        <v>653.5625</v>
      </c>
      <c r="O15" s="38">
        <v>16</v>
      </c>
      <c r="P15" s="14">
        <v>14320</v>
      </c>
      <c r="Q15" s="14">
        <v>27720</v>
      </c>
      <c r="R15" s="14">
        <v>2725</v>
      </c>
      <c r="S15" s="14">
        <v>5696</v>
      </c>
      <c r="T15" s="64">
        <f>(P15/Q15*100)-100</f>
        <v>-48.34054834054834</v>
      </c>
      <c r="U15" s="74">
        <v>113844</v>
      </c>
      <c r="V15" s="14">
        <f>P15/O15</f>
        <v>895</v>
      </c>
      <c r="W15" s="74">
        <f>SUM(U15,P15)</f>
        <v>128164</v>
      </c>
      <c r="X15" s="74">
        <v>22728</v>
      </c>
      <c r="Y15" s="75">
        <f>SUM(X15,R15)</f>
        <v>25453</v>
      </c>
    </row>
    <row r="16" spans="1:25" ht="12.75">
      <c r="A16" s="72">
        <v>3</v>
      </c>
      <c r="B16" s="72">
        <v>2</v>
      </c>
      <c r="C16" s="4" t="s">
        <v>84</v>
      </c>
      <c r="D16" s="4" t="s">
        <v>85</v>
      </c>
      <c r="E16" s="15" t="s">
        <v>57</v>
      </c>
      <c r="F16" s="15" t="s">
        <v>42</v>
      </c>
      <c r="G16" s="37">
        <v>2</v>
      </c>
      <c r="H16" s="37">
        <v>12</v>
      </c>
      <c r="I16" s="24">
        <v>7986</v>
      </c>
      <c r="J16" s="24">
        <v>12945</v>
      </c>
      <c r="K16" s="24">
        <v>1388</v>
      </c>
      <c r="L16" s="24">
        <v>2273</v>
      </c>
      <c r="M16" s="64">
        <f>(I16/J16*100)-100</f>
        <v>-38.30822711471611</v>
      </c>
      <c r="N16" s="14">
        <f>I16/H16</f>
        <v>665.5</v>
      </c>
      <c r="O16" s="73">
        <v>12</v>
      </c>
      <c r="P16" s="14">
        <v>11356</v>
      </c>
      <c r="Q16" s="14">
        <v>19744</v>
      </c>
      <c r="R16" s="14">
        <v>2102</v>
      </c>
      <c r="S16" s="14">
        <v>3823</v>
      </c>
      <c r="T16" s="64">
        <f>(P16/Q16*100)-100</f>
        <v>-42.4837925445705</v>
      </c>
      <c r="U16" s="24">
        <v>20485</v>
      </c>
      <c r="V16" s="14">
        <f>P16/O16</f>
        <v>946.3333333333334</v>
      </c>
      <c r="W16" s="74">
        <f>SUM(U16,P16)</f>
        <v>31841</v>
      </c>
      <c r="X16" s="74">
        <v>4123</v>
      </c>
      <c r="Y16" s="75">
        <f>SUM(X16,R16)</f>
        <v>6225</v>
      </c>
    </row>
    <row r="17" spans="1:25" ht="12.75">
      <c r="A17" s="72">
        <v>4</v>
      </c>
      <c r="B17" s="72">
        <v>3</v>
      </c>
      <c r="C17" s="4" t="s">
        <v>82</v>
      </c>
      <c r="D17" s="4" t="s">
        <v>83</v>
      </c>
      <c r="E17" s="15" t="s">
        <v>46</v>
      </c>
      <c r="F17" s="15" t="s">
        <v>42</v>
      </c>
      <c r="G17" s="37">
        <v>2</v>
      </c>
      <c r="H17" s="37">
        <v>11</v>
      </c>
      <c r="I17" s="24">
        <v>7864</v>
      </c>
      <c r="J17" s="24">
        <v>12773</v>
      </c>
      <c r="K17" s="24">
        <v>1383</v>
      </c>
      <c r="L17" s="24">
        <v>2234</v>
      </c>
      <c r="M17" s="64">
        <f>(I17/J17*100)-100</f>
        <v>-38.43263133171534</v>
      </c>
      <c r="N17" s="14">
        <f>I17/H17</f>
        <v>714.9090909090909</v>
      </c>
      <c r="O17" s="38">
        <v>11</v>
      </c>
      <c r="P17" s="14">
        <v>10940</v>
      </c>
      <c r="Q17" s="14">
        <v>19490</v>
      </c>
      <c r="R17" s="14">
        <v>2056</v>
      </c>
      <c r="S17" s="14">
        <v>3771</v>
      </c>
      <c r="T17" s="64">
        <f>(P17/Q17*100)-100</f>
        <v>-43.86865059004618</v>
      </c>
      <c r="U17" s="74">
        <v>19490</v>
      </c>
      <c r="V17" s="24">
        <f>P17/O17</f>
        <v>994.5454545454545</v>
      </c>
      <c r="W17" s="74">
        <f>SUM(U17,P17)</f>
        <v>30430</v>
      </c>
      <c r="X17" s="74">
        <v>3771</v>
      </c>
      <c r="Y17" s="75">
        <f>SUM(X17,R17)</f>
        <v>5827</v>
      </c>
    </row>
    <row r="18" spans="1:25" ht="13.5" customHeight="1">
      <c r="A18" s="72">
        <v>5</v>
      </c>
      <c r="B18" s="72">
        <v>6</v>
      </c>
      <c r="C18" s="4" t="s">
        <v>68</v>
      </c>
      <c r="D18" s="4" t="s">
        <v>69</v>
      </c>
      <c r="E18" s="15" t="s">
        <v>46</v>
      </c>
      <c r="F18" s="15" t="s">
        <v>42</v>
      </c>
      <c r="G18" s="37">
        <v>4</v>
      </c>
      <c r="H18" s="37">
        <v>12</v>
      </c>
      <c r="I18" s="14">
        <v>5804</v>
      </c>
      <c r="J18" s="14">
        <v>7612</v>
      </c>
      <c r="K18" s="24">
        <v>958</v>
      </c>
      <c r="L18" s="24">
        <v>1287</v>
      </c>
      <c r="M18" s="64">
        <f>(I18/J18*100)-100</f>
        <v>-23.751970572779825</v>
      </c>
      <c r="N18" s="14">
        <f>I18/H18</f>
        <v>483.6666666666667</v>
      </c>
      <c r="O18" s="73">
        <v>12</v>
      </c>
      <c r="P18" s="14">
        <v>9702</v>
      </c>
      <c r="Q18" s="14">
        <v>10717</v>
      </c>
      <c r="R18" s="14">
        <v>1763</v>
      </c>
      <c r="S18" s="14">
        <v>1915</v>
      </c>
      <c r="T18" s="64">
        <f>(P18/Q18*100)-100</f>
        <v>-9.470934030045726</v>
      </c>
      <c r="U18" s="74">
        <v>53621</v>
      </c>
      <c r="V18" s="24">
        <f>P18/O18</f>
        <v>808.5</v>
      </c>
      <c r="W18" s="74">
        <f>SUM(U18,P18)</f>
        <v>63323</v>
      </c>
      <c r="X18" s="74">
        <v>9853</v>
      </c>
      <c r="Y18" s="75">
        <f>SUM(X18,R18)</f>
        <v>11616</v>
      </c>
    </row>
    <row r="19" spans="1:25" ht="12.75">
      <c r="A19" s="72">
        <v>6</v>
      </c>
      <c r="B19" s="72">
        <v>4</v>
      </c>
      <c r="C19" s="4" t="s">
        <v>70</v>
      </c>
      <c r="D19" s="4" t="s">
        <v>71</v>
      </c>
      <c r="E19" s="15" t="s">
        <v>49</v>
      </c>
      <c r="F19" s="15" t="s">
        <v>42</v>
      </c>
      <c r="G19" s="37">
        <v>4</v>
      </c>
      <c r="H19" s="37">
        <v>18</v>
      </c>
      <c r="I19" s="24">
        <v>5991</v>
      </c>
      <c r="J19" s="24">
        <v>11132</v>
      </c>
      <c r="K19" s="95">
        <v>1055</v>
      </c>
      <c r="L19" s="95">
        <v>1939</v>
      </c>
      <c r="M19" s="64">
        <f>(I19/J19*100)-100</f>
        <v>-46.18217750628818</v>
      </c>
      <c r="N19" s="14">
        <f>I19/H19</f>
        <v>332.8333333333333</v>
      </c>
      <c r="O19" s="73">
        <v>18</v>
      </c>
      <c r="P19" s="94">
        <v>8075</v>
      </c>
      <c r="Q19" s="94">
        <v>18476</v>
      </c>
      <c r="R19" s="94">
        <v>1473</v>
      </c>
      <c r="S19" s="94">
        <v>3448</v>
      </c>
      <c r="T19" s="64">
        <f>(P19/Q19*100)-100</f>
        <v>-56.29465252219095</v>
      </c>
      <c r="U19" s="74">
        <v>62944</v>
      </c>
      <c r="V19" s="14">
        <f>P19/O19</f>
        <v>448.6111111111111</v>
      </c>
      <c r="W19" s="74">
        <f>SUM(U19,P19)</f>
        <v>71019</v>
      </c>
      <c r="X19" s="74">
        <v>11641</v>
      </c>
      <c r="Y19" s="75">
        <f>SUM(X19,R19)</f>
        <v>13114</v>
      </c>
    </row>
    <row r="20" spans="1:25" ht="12.75">
      <c r="A20" s="72">
        <v>7</v>
      </c>
      <c r="B20" s="72" t="s">
        <v>72</v>
      </c>
      <c r="C20" s="4" t="s">
        <v>93</v>
      </c>
      <c r="D20" s="4" t="s">
        <v>94</v>
      </c>
      <c r="E20" s="15" t="s">
        <v>49</v>
      </c>
      <c r="F20" s="15" t="s">
        <v>42</v>
      </c>
      <c r="G20" s="37">
        <v>1</v>
      </c>
      <c r="H20" s="37">
        <v>3</v>
      </c>
      <c r="I20" s="24">
        <v>3817</v>
      </c>
      <c r="J20" s="24"/>
      <c r="K20" s="14">
        <v>688</v>
      </c>
      <c r="L20" s="14"/>
      <c r="M20" s="64"/>
      <c r="N20" s="14">
        <f>I20/H20</f>
        <v>1272.3333333333333</v>
      </c>
      <c r="O20" s="38">
        <v>3</v>
      </c>
      <c r="P20" s="14">
        <v>4849</v>
      </c>
      <c r="Q20" s="14"/>
      <c r="R20" s="14">
        <v>921</v>
      </c>
      <c r="S20" s="14"/>
      <c r="T20" s="64"/>
      <c r="U20" s="74"/>
      <c r="V20" s="14">
        <f>P20/O20</f>
        <v>1616.3333333333333</v>
      </c>
      <c r="W20" s="74">
        <f>SUM(U20,P20)</f>
        <v>4849</v>
      </c>
      <c r="X20" s="74"/>
      <c r="Y20" s="75">
        <f>SUM(X20,R20)</f>
        <v>921</v>
      </c>
    </row>
    <row r="21" spans="1:25" ht="12.75">
      <c r="A21" s="72">
        <v>8</v>
      </c>
      <c r="B21" s="72">
        <v>8</v>
      </c>
      <c r="C21" s="4" t="s">
        <v>77</v>
      </c>
      <c r="D21" s="4" t="s">
        <v>78</v>
      </c>
      <c r="E21" s="15" t="s">
        <v>60</v>
      </c>
      <c r="F21" s="15" t="s">
        <v>36</v>
      </c>
      <c r="G21" s="37">
        <v>3</v>
      </c>
      <c r="H21" s="37">
        <v>9</v>
      </c>
      <c r="I21" s="14">
        <v>2956</v>
      </c>
      <c r="J21" s="14">
        <v>5720</v>
      </c>
      <c r="K21" s="14">
        <v>526</v>
      </c>
      <c r="L21" s="14">
        <v>1031</v>
      </c>
      <c r="M21" s="64">
        <f>(I21/J21*100)-100</f>
        <v>-48.32167832167832</v>
      </c>
      <c r="N21" s="14">
        <f>I21/H21</f>
        <v>328.44444444444446</v>
      </c>
      <c r="O21" s="37">
        <v>9</v>
      </c>
      <c r="P21" s="14">
        <v>4280</v>
      </c>
      <c r="Q21" s="14">
        <v>9106</v>
      </c>
      <c r="R21" s="14">
        <v>826</v>
      </c>
      <c r="S21" s="14">
        <v>1830</v>
      </c>
      <c r="T21" s="64">
        <f>(P21/Q21*100)-100</f>
        <v>-52.99802328135295</v>
      </c>
      <c r="U21" s="74">
        <v>27010</v>
      </c>
      <c r="V21" s="14">
        <f>P21/O21</f>
        <v>475.55555555555554</v>
      </c>
      <c r="W21" s="74">
        <f>SUM(U21,P21)</f>
        <v>31290</v>
      </c>
      <c r="X21" s="74">
        <v>5412</v>
      </c>
      <c r="Y21" s="75">
        <f>SUM(X21,R21)</f>
        <v>6238</v>
      </c>
    </row>
    <row r="22" spans="1:25" ht="12.75">
      <c r="A22" s="72">
        <v>9</v>
      </c>
      <c r="B22" s="72">
        <v>7</v>
      </c>
      <c r="C22" s="89" t="s">
        <v>53</v>
      </c>
      <c r="D22" s="89" t="s">
        <v>54</v>
      </c>
      <c r="E22" s="15" t="s">
        <v>50</v>
      </c>
      <c r="F22" s="15" t="s">
        <v>51</v>
      </c>
      <c r="G22" s="37">
        <v>13</v>
      </c>
      <c r="H22" s="37">
        <v>22</v>
      </c>
      <c r="I22" s="24">
        <v>3098</v>
      </c>
      <c r="J22" s="24">
        <v>5257</v>
      </c>
      <c r="K22" s="24">
        <v>605</v>
      </c>
      <c r="L22" s="24">
        <v>987</v>
      </c>
      <c r="M22" s="64">
        <f>(I22/J22*100)-100</f>
        <v>-41.06905078942362</v>
      </c>
      <c r="N22" s="14">
        <f>I22/H22</f>
        <v>140.8181818181818</v>
      </c>
      <c r="O22" s="73">
        <v>22</v>
      </c>
      <c r="P22" s="14">
        <v>4198</v>
      </c>
      <c r="Q22" s="14">
        <v>9400</v>
      </c>
      <c r="R22" s="14">
        <v>833</v>
      </c>
      <c r="S22" s="14">
        <v>1880</v>
      </c>
      <c r="T22" s="64">
        <f>(P22/Q22*100)-100</f>
        <v>-55.340425531914896</v>
      </c>
      <c r="U22" s="74">
        <v>312454</v>
      </c>
      <c r="V22" s="14">
        <f>P22/O22</f>
        <v>190.8181818181818</v>
      </c>
      <c r="W22" s="74">
        <f>SUM(U22,P22)</f>
        <v>316652</v>
      </c>
      <c r="X22" s="74">
        <v>62637</v>
      </c>
      <c r="Y22" s="75">
        <f>SUM(X22,R22)</f>
        <v>63470</v>
      </c>
    </row>
    <row r="23" spans="1:25" ht="12.75">
      <c r="A23" s="72">
        <v>10</v>
      </c>
      <c r="B23" s="72">
        <v>9</v>
      </c>
      <c r="C23" s="89" t="s">
        <v>73</v>
      </c>
      <c r="D23" s="89" t="s">
        <v>74</v>
      </c>
      <c r="E23" s="15" t="s">
        <v>46</v>
      </c>
      <c r="F23" s="15" t="s">
        <v>48</v>
      </c>
      <c r="G23" s="37">
        <v>3</v>
      </c>
      <c r="H23" s="37">
        <v>8</v>
      </c>
      <c r="I23" s="24">
        <v>2913</v>
      </c>
      <c r="J23" s="24">
        <v>5369</v>
      </c>
      <c r="K23" s="24">
        <v>554</v>
      </c>
      <c r="L23" s="24">
        <v>976</v>
      </c>
      <c r="M23" s="64">
        <f>(I23/J23*100)-100</f>
        <v>-45.74408642205252</v>
      </c>
      <c r="N23" s="14">
        <f>I23/H23</f>
        <v>364.125</v>
      </c>
      <c r="O23" s="37">
        <v>8</v>
      </c>
      <c r="P23" s="14">
        <v>3928</v>
      </c>
      <c r="Q23" s="14">
        <v>8335</v>
      </c>
      <c r="R23" s="14">
        <v>779</v>
      </c>
      <c r="S23" s="14">
        <v>1677</v>
      </c>
      <c r="T23" s="64">
        <f>(P23/Q23*100)-100</f>
        <v>-52.87342531493701</v>
      </c>
      <c r="U23" s="96">
        <v>22509</v>
      </c>
      <c r="V23" s="14">
        <f>P23/O23</f>
        <v>491</v>
      </c>
      <c r="W23" s="74">
        <f>SUM(U23,P23)</f>
        <v>26437</v>
      </c>
      <c r="X23" s="76">
        <v>4474</v>
      </c>
      <c r="Y23" s="75">
        <f>SUM(X23,R23)</f>
        <v>5253</v>
      </c>
    </row>
    <row r="24" spans="1:25" ht="12.75">
      <c r="A24" s="72">
        <v>11</v>
      </c>
      <c r="B24" s="72">
        <v>10</v>
      </c>
      <c r="C24" s="4" t="s">
        <v>55</v>
      </c>
      <c r="D24" s="4" t="s">
        <v>56</v>
      </c>
      <c r="E24" s="15" t="s">
        <v>46</v>
      </c>
      <c r="F24" s="15" t="s">
        <v>42</v>
      </c>
      <c r="G24" s="37">
        <v>10</v>
      </c>
      <c r="H24" s="37">
        <v>10</v>
      </c>
      <c r="I24" s="24">
        <v>2584</v>
      </c>
      <c r="J24" s="24">
        <v>4843</v>
      </c>
      <c r="K24" s="99">
        <v>438</v>
      </c>
      <c r="L24" s="99">
        <v>785</v>
      </c>
      <c r="M24" s="64">
        <f>(I24/J24*100)-100</f>
        <v>-46.644641750980796</v>
      </c>
      <c r="N24" s="14">
        <f>I24/H24</f>
        <v>258.4</v>
      </c>
      <c r="O24" s="73">
        <v>10</v>
      </c>
      <c r="P24" s="22">
        <v>3580</v>
      </c>
      <c r="Q24" s="22">
        <v>7397</v>
      </c>
      <c r="R24" s="22">
        <v>629</v>
      </c>
      <c r="S24" s="22">
        <v>1281</v>
      </c>
      <c r="T24" s="64">
        <f>(P24/Q24*100)-100</f>
        <v>-51.60200081113965</v>
      </c>
      <c r="U24" s="74">
        <v>436939</v>
      </c>
      <c r="V24" s="14">
        <f>P24/O24</f>
        <v>358</v>
      </c>
      <c r="W24" s="74">
        <f>SUM(U24,P24)</f>
        <v>440519</v>
      </c>
      <c r="X24" s="76">
        <v>74810</v>
      </c>
      <c r="Y24" s="75">
        <f>SUM(X24,R24)</f>
        <v>75439</v>
      </c>
    </row>
    <row r="25" spans="1:25" ht="12.75" customHeight="1">
      <c r="A25" s="72">
        <v>12</v>
      </c>
      <c r="B25" s="72">
        <v>5</v>
      </c>
      <c r="C25" s="4" t="s">
        <v>81</v>
      </c>
      <c r="D25" s="4" t="s">
        <v>81</v>
      </c>
      <c r="E25" s="15" t="s">
        <v>46</v>
      </c>
      <c r="F25" s="15" t="s">
        <v>48</v>
      </c>
      <c r="G25" s="37">
        <v>2</v>
      </c>
      <c r="H25" s="37">
        <v>9</v>
      </c>
      <c r="I25" s="24">
        <v>2708</v>
      </c>
      <c r="J25" s="24">
        <v>5567</v>
      </c>
      <c r="K25" s="91">
        <v>481</v>
      </c>
      <c r="L25" s="91">
        <v>1103</v>
      </c>
      <c r="M25" s="64">
        <f>(I25/J25*100)-100</f>
        <v>-51.35620621519669</v>
      </c>
      <c r="N25" s="14">
        <f>I25/H25</f>
        <v>300.8888888888889</v>
      </c>
      <c r="O25" s="73">
        <v>9</v>
      </c>
      <c r="P25" s="14">
        <v>3369</v>
      </c>
      <c r="Q25" s="14">
        <v>14460</v>
      </c>
      <c r="R25" s="24">
        <v>619</v>
      </c>
      <c r="S25" s="24">
        <v>2863</v>
      </c>
      <c r="T25" s="64">
        <f>(P25/Q25*100)-100</f>
        <v>-76.70124481327801</v>
      </c>
      <c r="U25" s="101">
        <v>14460</v>
      </c>
      <c r="V25" s="14">
        <f>P25/O25</f>
        <v>374.3333333333333</v>
      </c>
      <c r="W25" s="74">
        <f>SUM(U25,P25)</f>
        <v>17829</v>
      </c>
      <c r="X25" s="74">
        <v>2863</v>
      </c>
      <c r="Y25" s="75">
        <f>SUM(X25,R25)</f>
        <v>3482</v>
      </c>
    </row>
    <row r="26" spans="1:25" ht="12.75" customHeight="1">
      <c r="A26" s="72">
        <v>13</v>
      </c>
      <c r="B26" s="72">
        <v>11</v>
      </c>
      <c r="C26" s="4" t="s">
        <v>75</v>
      </c>
      <c r="D26" s="4" t="s">
        <v>76</v>
      </c>
      <c r="E26" s="15" t="s">
        <v>49</v>
      </c>
      <c r="F26" s="15" t="s">
        <v>42</v>
      </c>
      <c r="G26" s="37">
        <v>3</v>
      </c>
      <c r="H26" s="37">
        <v>11</v>
      </c>
      <c r="I26" s="14">
        <v>1773</v>
      </c>
      <c r="J26" s="14">
        <v>3990</v>
      </c>
      <c r="K26" s="14">
        <v>308</v>
      </c>
      <c r="L26" s="14">
        <v>687</v>
      </c>
      <c r="M26" s="64">
        <f>(I26/J26*100)-100</f>
        <v>-55.56390977443609</v>
      </c>
      <c r="N26" s="14">
        <f>I26/H26</f>
        <v>161.1818181818182</v>
      </c>
      <c r="O26" s="73">
        <v>11</v>
      </c>
      <c r="P26" s="14">
        <v>2684</v>
      </c>
      <c r="Q26" s="14">
        <v>5820</v>
      </c>
      <c r="R26" s="14">
        <v>499</v>
      </c>
      <c r="S26" s="14">
        <v>1086</v>
      </c>
      <c r="T26" s="64">
        <f>(P26/Q26*100)-100</f>
        <v>-53.88316151202749</v>
      </c>
      <c r="U26" s="76">
        <v>18622</v>
      </c>
      <c r="V26" s="14">
        <f>P26/O26</f>
        <v>244</v>
      </c>
      <c r="W26" s="74">
        <f>SUM(U26,P26)</f>
        <v>21306</v>
      </c>
      <c r="X26" s="74">
        <v>3489</v>
      </c>
      <c r="Y26" s="75">
        <f>SUM(X26,R26)</f>
        <v>3988</v>
      </c>
    </row>
    <row r="27" spans="1:25" ht="12.75">
      <c r="A27" s="72">
        <v>14</v>
      </c>
      <c r="B27" s="72">
        <v>14</v>
      </c>
      <c r="C27" s="4" t="s">
        <v>52</v>
      </c>
      <c r="D27" s="4" t="s">
        <v>52</v>
      </c>
      <c r="E27" s="15" t="s">
        <v>46</v>
      </c>
      <c r="F27" s="15" t="s">
        <v>47</v>
      </c>
      <c r="G27" s="37">
        <v>17</v>
      </c>
      <c r="H27" s="37">
        <v>24</v>
      </c>
      <c r="I27" s="24">
        <v>946</v>
      </c>
      <c r="J27" s="24">
        <v>2142</v>
      </c>
      <c r="K27" s="22">
        <v>241</v>
      </c>
      <c r="L27" s="22">
        <v>413</v>
      </c>
      <c r="M27" s="64">
        <f>(I27/J27*100)-100</f>
        <v>-55.83566760037348</v>
      </c>
      <c r="N27" s="14">
        <f>I27/H27</f>
        <v>39.416666666666664</v>
      </c>
      <c r="O27" s="37">
        <v>24</v>
      </c>
      <c r="P27" s="22">
        <v>2542</v>
      </c>
      <c r="Q27" s="22">
        <v>3861</v>
      </c>
      <c r="R27" s="22">
        <v>872</v>
      </c>
      <c r="S27" s="22">
        <v>815</v>
      </c>
      <c r="T27" s="64">
        <f>(P27/Q27*100)-100</f>
        <v>-34.162134162134166</v>
      </c>
      <c r="U27" s="74">
        <v>572285</v>
      </c>
      <c r="V27" s="14">
        <f>P27/O27</f>
        <v>105.91666666666667</v>
      </c>
      <c r="W27" s="74">
        <f>SUM(U27,P27)</f>
        <v>574827</v>
      </c>
      <c r="X27" s="76">
        <v>124787</v>
      </c>
      <c r="Y27" s="75">
        <f>SUM(X27,R27)</f>
        <v>125659</v>
      </c>
    </row>
    <row r="28" spans="1:25" ht="12.75">
      <c r="A28" s="72">
        <v>15</v>
      </c>
      <c r="B28" s="72">
        <v>20</v>
      </c>
      <c r="C28" s="4" t="s">
        <v>66</v>
      </c>
      <c r="D28" s="4" t="s">
        <v>67</v>
      </c>
      <c r="E28" s="15" t="s">
        <v>46</v>
      </c>
      <c r="F28" s="15" t="s">
        <v>47</v>
      </c>
      <c r="G28" s="37">
        <v>4</v>
      </c>
      <c r="H28" s="37">
        <v>8</v>
      </c>
      <c r="I28" s="24">
        <v>813</v>
      </c>
      <c r="J28" s="24">
        <v>1024</v>
      </c>
      <c r="K28" s="14">
        <v>241</v>
      </c>
      <c r="L28" s="14">
        <v>198</v>
      </c>
      <c r="M28" s="64">
        <f>(I28/J28*100)-100</f>
        <v>-20.60546875</v>
      </c>
      <c r="N28" s="14">
        <f>I28/H28</f>
        <v>101.625</v>
      </c>
      <c r="O28" s="73">
        <v>8</v>
      </c>
      <c r="P28" s="22">
        <v>2542</v>
      </c>
      <c r="Q28" s="22">
        <v>1839</v>
      </c>
      <c r="R28" s="22">
        <v>872</v>
      </c>
      <c r="S28" s="22">
        <v>400</v>
      </c>
      <c r="T28" s="64">
        <f>(P28/Q28*100)-100</f>
        <v>38.22729744426317</v>
      </c>
      <c r="U28" s="74">
        <v>7929</v>
      </c>
      <c r="V28" s="14">
        <f>P28/O28</f>
        <v>317.75</v>
      </c>
      <c r="W28" s="74">
        <f>SUM(U28,P28)</f>
        <v>10471</v>
      </c>
      <c r="X28" s="74">
        <v>1590</v>
      </c>
      <c r="Y28" s="75">
        <f>SUM(X28,R28)</f>
        <v>2462</v>
      </c>
    </row>
    <row r="29" spans="1:25" ht="12.75">
      <c r="A29" s="72">
        <v>16</v>
      </c>
      <c r="B29" s="72">
        <v>13</v>
      </c>
      <c r="C29" s="4" t="s">
        <v>63</v>
      </c>
      <c r="D29" s="4" t="s">
        <v>64</v>
      </c>
      <c r="E29" s="15" t="s">
        <v>58</v>
      </c>
      <c r="F29" s="15" t="s">
        <v>59</v>
      </c>
      <c r="G29" s="37">
        <v>6</v>
      </c>
      <c r="H29" s="37">
        <v>13</v>
      </c>
      <c r="I29" s="91">
        <v>1434</v>
      </c>
      <c r="J29" s="91">
        <v>2528</v>
      </c>
      <c r="K29" s="99">
        <v>247</v>
      </c>
      <c r="L29" s="99">
        <v>419</v>
      </c>
      <c r="M29" s="64">
        <f>(I29/J29*100)-100</f>
        <v>-43.2753164556962</v>
      </c>
      <c r="N29" s="14">
        <f>I29/H29</f>
        <v>110.3076923076923</v>
      </c>
      <c r="O29" s="73">
        <v>13</v>
      </c>
      <c r="P29" s="22">
        <v>2224</v>
      </c>
      <c r="Q29" s="22">
        <v>3891</v>
      </c>
      <c r="R29" s="22">
        <v>399</v>
      </c>
      <c r="S29" s="22">
        <v>672</v>
      </c>
      <c r="T29" s="64">
        <f>(P29/Q29*100)-100</f>
        <v>-42.84245695194038</v>
      </c>
      <c r="U29" s="90">
        <v>65228</v>
      </c>
      <c r="V29" s="14">
        <f>P29/O29</f>
        <v>171.07692307692307</v>
      </c>
      <c r="W29" s="74">
        <f>SUM(U29,P29)</f>
        <v>67452</v>
      </c>
      <c r="X29" s="74">
        <v>12017</v>
      </c>
      <c r="Y29" s="75">
        <f>SUM(X29,R29)</f>
        <v>12416</v>
      </c>
    </row>
    <row r="30" spans="1:25" ht="12.75">
      <c r="A30" s="72">
        <v>17</v>
      </c>
      <c r="B30" s="72">
        <v>15</v>
      </c>
      <c r="C30" s="4" t="s">
        <v>65</v>
      </c>
      <c r="D30" s="4" t="s">
        <v>65</v>
      </c>
      <c r="E30" s="15" t="s">
        <v>58</v>
      </c>
      <c r="F30" s="15" t="s">
        <v>59</v>
      </c>
      <c r="G30" s="37">
        <v>4</v>
      </c>
      <c r="H30" s="37">
        <v>11</v>
      </c>
      <c r="I30" s="24">
        <v>1543</v>
      </c>
      <c r="J30" s="24">
        <v>1957</v>
      </c>
      <c r="K30" s="95">
        <v>273</v>
      </c>
      <c r="L30" s="95">
        <v>335</v>
      </c>
      <c r="M30" s="64">
        <f>(I30/J30*100)-100</f>
        <v>-21.15482881962187</v>
      </c>
      <c r="N30" s="14">
        <f>I30/H30</f>
        <v>140.27272727272728</v>
      </c>
      <c r="O30" s="38">
        <v>11</v>
      </c>
      <c r="P30" s="14">
        <v>2143</v>
      </c>
      <c r="Q30" s="14">
        <v>3010</v>
      </c>
      <c r="R30" s="14">
        <v>398</v>
      </c>
      <c r="S30" s="14">
        <v>569</v>
      </c>
      <c r="T30" s="64">
        <f>(P30/Q30*100)-100</f>
        <v>-28.803986710963457</v>
      </c>
      <c r="U30" s="74">
        <v>21661</v>
      </c>
      <c r="V30" s="14">
        <f>P30/O30</f>
        <v>194.8181818181818</v>
      </c>
      <c r="W30" s="74">
        <f>SUM(U30,P30)</f>
        <v>23804</v>
      </c>
      <c r="X30" s="74">
        <v>4139</v>
      </c>
      <c r="Y30" s="75">
        <f>SUM(X30,R30)</f>
        <v>4537</v>
      </c>
    </row>
    <row r="31" spans="1:25" ht="12.75">
      <c r="A31" s="72">
        <v>18</v>
      </c>
      <c r="B31" s="72">
        <v>12</v>
      </c>
      <c r="C31" s="98" t="s">
        <v>79</v>
      </c>
      <c r="D31" s="4" t="s">
        <v>80</v>
      </c>
      <c r="E31" s="15" t="s">
        <v>46</v>
      </c>
      <c r="F31" s="15" t="s">
        <v>47</v>
      </c>
      <c r="G31" s="37">
        <v>3</v>
      </c>
      <c r="H31" s="37">
        <v>9</v>
      </c>
      <c r="I31" s="24">
        <v>1215</v>
      </c>
      <c r="J31" s="24">
        <v>3289</v>
      </c>
      <c r="K31" s="100">
        <v>206</v>
      </c>
      <c r="L31" s="100">
        <v>588</v>
      </c>
      <c r="M31" s="64">
        <f>(I31/J31*100)-100</f>
        <v>-63.0586804499848</v>
      </c>
      <c r="N31" s="14">
        <f>I31/H31</f>
        <v>135</v>
      </c>
      <c r="O31" s="38">
        <v>9</v>
      </c>
      <c r="P31" s="14">
        <v>2045</v>
      </c>
      <c r="Q31" s="14">
        <v>4679</v>
      </c>
      <c r="R31" s="14">
        <v>362</v>
      </c>
      <c r="S31" s="14">
        <v>888</v>
      </c>
      <c r="T31" s="64">
        <f>(P31/Q31*100)-100</f>
        <v>-56.29407993160932</v>
      </c>
      <c r="U31" s="90">
        <v>13756</v>
      </c>
      <c r="V31" s="14">
        <f>P31/O31</f>
        <v>227.22222222222223</v>
      </c>
      <c r="W31" s="74">
        <f>SUM(U31,P31)</f>
        <v>15801</v>
      </c>
      <c r="X31" s="74">
        <v>2643</v>
      </c>
      <c r="Y31" s="75">
        <f>SUM(X31,R31)</f>
        <v>3005</v>
      </c>
    </row>
    <row r="32" spans="1:25" ht="12.75">
      <c r="A32" s="72">
        <v>19</v>
      </c>
      <c r="B32" s="72" t="s">
        <v>72</v>
      </c>
      <c r="C32" s="4" t="s">
        <v>95</v>
      </c>
      <c r="D32" s="4" t="s">
        <v>96</v>
      </c>
      <c r="E32" s="15" t="s">
        <v>46</v>
      </c>
      <c r="F32" s="15" t="s">
        <v>48</v>
      </c>
      <c r="G32" s="37">
        <v>1</v>
      </c>
      <c r="H32" s="37">
        <v>7</v>
      </c>
      <c r="I32" s="14">
        <v>940</v>
      </c>
      <c r="J32" s="14"/>
      <c r="K32" s="14">
        <v>169</v>
      </c>
      <c r="L32" s="14"/>
      <c r="M32" s="64"/>
      <c r="N32" s="14">
        <f>I32/H32</f>
        <v>134.28571428571428</v>
      </c>
      <c r="O32" s="73">
        <v>7</v>
      </c>
      <c r="P32" s="14">
        <v>1297</v>
      </c>
      <c r="Q32" s="14"/>
      <c r="R32" s="14">
        <v>258</v>
      </c>
      <c r="S32" s="14"/>
      <c r="T32" s="64"/>
      <c r="U32" s="90"/>
      <c r="V32" s="14">
        <f>P32/O32</f>
        <v>185.28571428571428</v>
      </c>
      <c r="W32" s="74">
        <f>SUM(U32,P32)</f>
        <v>1297</v>
      </c>
      <c r="X32" s="74"/>
      <c r="Y32" s="75">
        <f>SUM(X32,R32)</f>
        <v>258</v>
      </c>
    </row>
    <row r="33" spans="1:25" ht="13.5" thickBot="1">
      <c r="A33" s="72">
        <v>20</v>
      </c>
      <c r="B33" s="72">
        <v>16</v>
      </c>
      <c r="C33" s="4" t="s">
        <v>86</v>
      </c>
      <c r="D33" s="4" t="s">
        <v>87</v>
      </c>
      <c r="E33" s="15" t="s">
        <v>46</v>
      </c>
      <c r="F33" s="15" t="s">
        <v>47</v>
      </c>
      <c r="G33" s="37">
        <v>2</v>
      </c>
      <c r="H33" s="37">
        <v>7</v>
      </c>
      <c r="I33" s="22">
        <v>963</v>
      </c>
      <c r="J33" s="22">
        <v>1730</v>
      </c>
      <c r="K33" s="97">
        <v>162</v>
      </c>
      <c r="L33" s="97">
        <v>281</v>
      </c>
      <c r="M33" s="64">
        <f>(I33/J33*100)-100</f>
        <v>-44.335260115606935</v>
      </c>
      <c r="N33" s="14">
        <f>I33/H33</f>
        <v>137.57142857142858</v>
      </c>
      <c r="O33" s="73">
        <v>7</v>
      </c>
      <c r="P33" s="14">
        <v>1295</v>
      </c>
      <c r="Q33" s="14">
        <v>2592</v>
      </c>
      <c r="R33" s="14">
        <v>231</v>
      </c>
      <c r="S33" s="14">
        <v>467</v>
      </c>
      <c r="T33" s="64">
        <f>(P33/Q33*100)-100</f>
        <v>-50.038580246913575</v>
      </c>
      <c r="U33" s="84">
        <v>2592</v>
      </c>
      <c r="V33" s="14">
        <f>P33/O33</f>
        <v>185</v>
      </c>
      <c r="W33" s="74">
        <f>SUM(U33,P33)</f>
        <v>3887</v>
      </c>
      <c r="X33" s="84">
        <v>467</v>
      </c>
      <c r="Y33" s="75">
        <f>SUM(X33,R33)</f>
        <v>698</v>
      </c>
    </row>
    <row r="34" spans="1:25" s="36" customFormat="1" ht="12.75" thickBot="1">
      <c r="A34" s="33"/>
      <c r="B34" s="33"/>
      <c r="C34" s="40" t="s">
        <v>37</v>
      </c>
      <c r="D34" s="40"/>
      <c r="E34" s="34"/>
      <c r="F34" s="34"/>
      <c r="G34" s="34"/>
      <c r="H34" s="34">
        <f>SUM(H14:H33)</f>
        <v>230</v>
      </c>
      <c r="I34" s="31">
        <f>SUM(I14:I33)</f>
        <v>78497</v>
      </c>
      <c r="J34" s="31">
        <v>232940</v>
      </c>
      <c r="K34" s="31">
        <f>SUM(K14:K33)</f>
        <v>14105</v>
      </c>
      <c r="L34" s="31">
        <v>44683</v>
      </c>
      <c r="M34" s="68">
        <f>(I34/J34*100)-100</f>
        <v>-66.30162273546836</v>
      </c>
      <c r="N34" s="32">
        <f>I34/H34</f>
        <v>341.2913043478261</v>
      </c>
      <c r="O34" s="34">
        <f>SUM(O14:O33)</f>
        <v>230</v>
      </c>
      <c r="P34" s="31">
        <f>SUM(P14:P33)</f>
        <v>115271</v>
      </c>
      <c r="Q34" s="31">
        <v>348995</v>
      </c>
      <c r="R34" s="31">
        <f>SUM(R14:R33)</f>
        <v>22405</v>
      </c>
      <c r="S34" s="31">
        <v>70166</v>
      </c>
      <c r="T34" s="68">
        <f>(P34/Q34*100)-100</f>
        <v>-66.97058697116005</v>
      </c>
      <c r="U34" s="31">
        <f>SUM(U14:U33)</f>
        <v>1788191</v>
      </c>
      <c r="V34" s="86">
        <f>P34/O34</f>
        <v>501.17826086956524</v>
      </c>
      <c r="W34" s="88">
        <f>SUM(U34,P34)</f>
        <v>1903462</v>
      </c>
      <c r="X34" s="87">
        <f>SUM(X14:X33)</f>
        <v>352152</v>
      </c>
      <c r="Y34" s="35">
        <f>SUM(Y14:Y33)</f>
        <v>374557</v>
      </c>
    </row>
    <row r="35" spans="9:12" ht="12.75">
      <c r="I35" s="23"/>
      <c r="J35" s="23"/>
      <c r="K35" s="23"/>
      <c r="L35" s="23"/>
    </row>
    <row r="36" ht="12.75">
      <c r="Y36" s="83"/>
    </row>
    <row r="37" spans="3:5" ht="12.75">
      <c r="C37" s="23"/>
      <c r="D37" s="23"/>
      <c r="E37" s="23"/>
    </row>
    <row r="38" spans="3:5" ht="12.75">
      <c r="C38" s="23"/>
      <c r="D38" s="23"/>
      <c r="E38" s="23"/>
    </row>
    <row r="39" spans="3:6" ht="12.75">
      <c r="C39" s="23"/>
      <c r="D39" s="23"/>
      <c r="E39" s="23"/>
      <c r="F39" s="23"/>
    </row>
    <row r="40" spans="3:6" ht="12.75">
      <c r="C40" s="23"/>
      <c r="D40" s="23"/>
      <c r="E40" s="23"/>
      <c r="F40" s="23"/>
    </row>
  </sheetData>
  <sheetProtection/>
  <printOptions/>
  <pageMargins left="0.5905511811023623" right="0.2362204724409449" top="0.7874015748031497" bottom="0.7874015748031497" header="0.5118110236220472" footer="0.5118110236220472"/>
  <pageSetup fitToHeight="1" fitToWidth="1" horizontalDpi="300" verticalDpi="300" orientation="landscape" paperSize="9" scale="77" r:id="rId1"/>
  <headerFooter alignWithMargins="0">
    <oddFooter>&amp;CPrepared by JANKO CRETNIK jr.
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5"/>
  <sheetViews>
    <sheetView showGridLines="0" zoomScalePageLayoutView="0" workbookViewId="0" topLeftCell="A1">
      <selection activeCell="E17" sqref="E17"/>
    </sheetView>
  </sheetViews>
  <sheetFormatPr defaultColWidth="9.140625" defaultRowHeight="12.75"/>
  <cols>
    <col min="1" max="2" width="4.7109375" style="0" customWidth="1"/>
    <col min="3" max="4" width="25.7109375" style="0" customWidth="1"/>
    <col min="5" max="5" width="8.57421875" style="0" customWidth="1"/>
    <col min="6" max="6" width="9.28125" style="0" customWidth="1"/>
    <col min="7" max="7" width="4.421875" style="0" customWidth="1"/>
    <col min="8" max="8" width="4.7109375" style="0" customWidth="1"/>
    <col min="9" max="9" width="9.7109375" style="0" customWidth="1"/>
    <col min="10" max="10" width="10.8515625" style="0" hidden="1" customWidth="1"/>
    <col min="11" max="11" width="7.7109375" style="0" customWidth="1"/>
    <col min="12" max="12" width="9.8515625" style="0" hidden="1" customWidth="1"/>
    <col min="13" max="13" width="7.28125" style="0" customWidth="1"/>
    <col min="14" max="14" width="8.7109375" style="0" customWidth="1"/>
    <col min="15" max="15" width="4.57421875" style="0" customWidth="1"/>
    <col min="16" max="16" width="10.7109375" style="0" customWidth="1"/>
    <col min="17" max="17" width="10.7109375" style="0" hidden="1" customWidth="1"/>
    <col min="18" max="18" width="8.7109375" style="0" customWidth="1"/>
    <col min="19" max="19" width="9.7109375" style="0" hidden="1" customWidth="1"/>
    <col min="20" max="20" width="7.8515625" style="0" customWidth="1"/>
    <col min="21" max="21" width="11.7109375" style="28" hidden="1" customWidth="1"/>
    <col min="22" max="22" width="9.7109375" style="28" customWidth="1"/>
    <col min="23" max="23" width="11.7109375" style="0" customWidth="1"/>
    <col min="24" max="24" width="11.7109375" style="0" hidden="1" customWidth="1"/>
    <col min="25" max="25" width="9.7109375" style="0" customWidth="1"/>
  </cols>
  <sheetData>
    <row r="1" spans="1:25" ht="15.75">
      <c r="A1" s="1"/>
      <c r="B1" s="1"/>
      <c r="C1" s="1"/>
      <c r="D1" s="1"/>
      <c r="E1" s="1"/>
      <c r="F1" s="1"/>
      <c r="G1" s="1"/>
      <c r="H1" s="1"/>
      <c r="I1" s="45" t="s">
        <v>39</v>
      </c>
      <c r="J1" s="1"/>
      <c r="K1" s="45"/>
      <c r="L1" s="5"/>
      <c r="M1" s="1"/>
      <c r="N1" s="1"/>
      <c r="O1" s="1"/>
      <c r="Q1" s="1"/>
      <c r="R1" s="1"/>
      <c r="S1" s="1"/>
      <c r="T1" s="1"/>
      <c r="W1" s="1"/>
      <c r="X1" s="1"/>
      <c r="Y1" s="1"/>
    </row>
    <row r="2" spans="1:25" ht="14.25">
      <c r="A2" s="1"/>
      <c r="B2" s="1"/>
      <c r="C2" s="1"/>
      <c r="D2" s="1"/>
      <c r="E2" s="1"/>
      <c r="F2" s="1"/>
      <c r="G2" s="1"/>
      <c r="H2" s="1"/>
      <c r="I2" s="6" t="s">
        <v>38</v>
      </c>
      <c r="J2" s="1"/>
      <c r="K2" s="6"/>
      <c r="L2" s="6"/>
      <c r="M2" s="1"/>
      <c r="N2" s="1"/>
      <c r="O2" s="1"/>
      <c r="P2" s="1"/>
      <c r="Q2" s="1"/>
      <c r="R2" s="1"/>
      <c r="S2" s="1"/>
      <c r="T2" s="1"/>
      <c r="W2" s="1"/>
      <c r="X2" s="1"/>
      <c r="Y2" s="1"/>
    </row>
    <row r="3" spans="1:25" ht="12.75">
      <c r="A3" s="1"/>
      <c r="B3" s="1"/>
      <c r="C3" s="1"/>
      <c r="D3" s="81"/>
      <c r="E3" s="81"/>
      <c r="F3" s="1"/>
      <c r="G3" s="1"/>
      <c r="H3" s="1"/>
      <c r="I3" s="1"/>
      <c r="J3" s="1"/>
      <c r="K3" s="12" t="s">
        <v>0</v>
      </c>
      <c r="L3" s="12"/>
      <c r="M3" s="1"/>
      <c r="N3" s="1"/>
      <c r="O3" s="1"/>
      <c r="P3" s="1"/>
      <c r="Q3" s="1"/>
      <c r="R3" s="1"/>
      <c r="S3" s="1"/>
      <c r="T3" s="1"/>
      <c r="W3" s="1"/>
      <c r="X3" s="1"/>
      <c r="Y3" s="1"/>
    </row>
    <row r="4" spans="1:25" s="2" customFormat="1" ht="11.25">
      <c r="A4" s="8"/>
      <c r="B4" s="8"/>
      <c r="C4" s="18" t="s">
        <v>1</v>
      </c>
      <c r="E4" s="8"/>
      <c r="F4" s="8"/>
      <c r="G4" s="19" t="s">
        <v>2</v>
      </c>
      <c r="H4" s="20"/>
      <c r="I4" s="20"/>
      <c r="J4" s="20"/>
      <c r="K4" s="66" t="str">
        <f>'WEEKLY COMPETITIVE REPORT'!K4</f>
        <v>29 - Feb</v>
      </c>
      <c r="L4" s="20"/>
      <c r="M4" s="62" t="str">
        <f>'WEEKLY COMPETITIVE REPORT'!M4</f>
        <v>02 - Mar</v>
      </c>
      <c r="N4" s="26"/>
      <c r="O4" s="8"/>
      <c r="P4" s="8"/>
      <c r="Q4" s="8"/>
      <c r="R4" s="8"/>
      <c r="S4" s="8"/>
      <c r="T4" s="8"/>
      <c r="U4" s="29"/>
      <c r="V4" s="29"/>
      <c r="W4" s="60" t="s">
        <v>3</v>
      </c>
      <c r="X4" s="61" t="s">
        <v>0</v>
      </c>
      <c r="Y4" s="71">
        <f>'WEEKLY COMPETITIVE REPORT'!Y4</f>
        <v>0.7492</v>
      </c>
    </row>
    <row r="5" spans="1:25" s="2" customFormat="1" ht="11.25">
      <c r="A5" s="8"/>
      <c r="B5" s="8"/>
      <c r="C5" s="8" t="s">
        <v>0</v>
      </c>
      <c r="D5" s="8"/>
      <c r="E5" s="82"/>
      <c r="F5" s="8"/>
      <c r="G5" s="3" t="s">
        <v>4</v>
      </c>
      <c r="H5" s="7"/>
      <c r="I5" s="7"/>
      <c r="J5" s="7"/>
      <c r="K5" s="67" t="str">
        <f>'WEEKLY COMPETITIVE REPORT'!K5</f>
        <v>27 - Feb</v>
      </c>
      <c r="L5" s="7"/>
      <c r="M5" s="63" t="str">
        <f>'WEEKLY COMPETITIVE REPORT'!M5</f>
        <v>05 - Mar</v>
      </c>
      <c r="N5" s="26"/>
      <c r="O5" s="8"/>
      <c r="P5" s="8"/>
      <c r="Q5" s="8"/>
      <c r="R5" s="8"/>
      <c r="S5" s="8"/>
      <c r="T5" s="8"/>
      <c r="U5" s="29"/>
      <c r="V5" s="29"/>
      <c r="W5" s="43"/>
      <c r="X5" s="8"/>
      <c r="Y5" s="44"/>
    </row>
    <row r="6" spans="1:25" s="2" customFormat="1" ht="11.2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26"/>
      <c r="M6" s="8"/>
      <c r="N6" s="8"/>
      <c r="O6" s="26"/>
      <c r="P6" s="8"/>
      <c r="Q6" s="8"/>
      <c r="R6" s="8"/>
      <c r="S6" s="8"/>
      <c r="T6" s="8"/>
      <c r="U6" s="29"/>
      <c r="V6" s="29"/>
      <c r="W6" s="43"/>
      <c r="X6" s="8"/>
      <c r="Y6" s="44"/>
    </row>
    <row r="7" spans="1:25" s="2" customFormat="1" ht="12.75">
      <c r="A7" s="8"/>
      <c r="B7" s="8" t="s">
        <v>8</v>
      </c>
      <c r="C7" s="8" t="s">
        <v>28</v>
      </c>
      <c r="D7" s="8"/>
      <c r="E7" s="8"/>
      <c r="F7" s="8"/>
      <c r="G7" s="8"/>
      <c r="H7" s="41" t="str">
        <f>'WEEKLY COMPETITIVE REPORT'!H7</f>
        <v>Week </v>
      </c>
      <c r="I7" s="8"/>
      <c r="J7" s="9" t="s">
        <v>7</v>
      </c>
      <c r="K7" s="41">
        <f>'WEEKLY COMPETITIVE REPORT'!K7</f>
        <v>9</v>
      </c>
      <c r="L7" s="9" t="s">
        <v>7</v>
      </c>
      <c r="M7" s="8"/>
      <c r="N7" s="8"/>
      <c r="O7" s="41"/>
      <c r="P7" s="8"/>
      <c r="Q7" s="9" t="s">
        <v>7</v>
      </c>
      <c r="R7" s="8"/>
      <c r="S7" s="9" t="s">
        <v>7</v>
      </c>
      <c r="T7" s="8"/>
      <c r="U7" s="9" t="s">
        <v>7</v>
      </c>
      <c r="V7" s="9"/>
      <c r="W7" s="42"/>
      <c r="X7" s="9" t="s">
        <v>7</v>
      </c>
      <c r="Y7" s="27"/>
    </row>
    <row r="8" spans="1:25" ht="12.75">
      <c r="A8" s="9"/>
      <c r="B8" s="8" t="s">
        <v>29</v>
      </c>
      <c r="C8" s="10" t="s">
        <v>10</v>
      </c>
      <c r="D8" s="10"/>
      <c r="E8" s="9"/>
      <c r="F8" s="9"/>
      <c r="G8" s="9"/>
      <c r="H8" s="9"/>
      <c r="I8" s="9"/>
      <c r="J8" s="9" t="s">
        <v>9</v>
      </c>
      <c r="K8" s="41"/>
      <c r="L8" s="9" t="s">
        <v>9</v>
      </c>
      <c r="M8" s="8"/>
      <c r="N8" s="8"/>
      <c r="O8" s="41"/>
      <c r="P8" s="13"/>
      <c r="Q8" s="9" t="s">
        <v>9</v>
      </c>
      <c r="R8" s="9"/>
      <c r="S8" s="9" t="s">
        <v>9</v>
      </c>
      <c r="T8" s="9"/>
      <c r="U8" s="9" t="s">
        <v>9</v>
      </c>
      <c r="V8" s="9"/>
      <c r="W8" s="42" t="s">
        <v>5</v>
      </c>
      <c r="X8" s="9" t="s">
        <v>9</v>
      </c>
      <c r="Y8" s="27">
        <f>'WEEKLY COMPETITIVE REPORT'!Y8</f>
        <v>41704</v>
      </c>
    </row>
    <row r="9" spans="1:25" ht="12.75">
      <c r="A9" s="8"/>
      <c r="B9" s="10"/>
      <c r="C9" s="11" t="s">
        <v>30</v>
      </c>
      <c r="D9" s="11"/>
      <c r="E9" s="8"/>
      <c r="F9" s="8"/>
      <c r="G9" s="8" t="s">
        <v>0</v>
      </c>
      <c r="H9" s="59" t="s">
        <v>44</v>
      </c>
      <c r="I9" s="9"/>
      <c r="J9" s="9" t="s">
        <v>11</v>
      </c>
      <c r="K9" s="9"/>
      <c r="L9" s="9" t="s">
        <v>11</v>
      </c>
      <c r="M9" s="9"/>
      <c r="N9" s="9"/>
      <c r="O9" s="9"/>
      <c r="P9" s="9"/>
      <c r="Q9" s="9" t="s">
        <v>11</v>
      </c>
      <c r="R9" s="9"/>
      <c r="S9" s="9" t="s">
        <v>11</v>
      </c>
      <c r="T9" s="9"/>
      <c r="U9" s="9" t="s">
        <v>11</v>
      </c>
      <c r="V9" s="9"/>
      <c r="W9" s="9"/>
      <c r="X9" s="9" t="s">
        <v>11</v>
      </c>
      <c r="Y9" s="17"/>
    </row>
    <row r="10" spans="1:25" ht="12.75">
      <c r="A10" s="8"/>
      <c r="B10" s="8"/>
      <c r="C10" s="10"/>
      <c r="D10" s="10"/>
      <c r="E10" s="8"/>
      <c r="F10" s="8"/>
      <c r="G10" s="8"/>
      <c r="H10" s="9"/>
      <c r="I10" s="9"/>
      <c r="J10" s="9" t="s">
        <v>12</v>
      </c>
      <c r="K10" s="9"/>
      <c r="L10" s="9" t="s">
        <v>12</v>
      </c>
      <c r="M10" s="9"/>
      <c r="N10" s="9"/>
      <c r="O10" s="9"/>
      <c r="P10" s="16"/>
      <c r="Q10" s="9" t="s">
        <v>12</v>
      </c>
      <c r="R10" s="9"/>
      <c r="S10" s="9" t="s">
        <v>12</v>
      </c>
      <c r="T10" s="9"/>
      <c r="U10" s="9" t="s">
        <v>12</v>
      </c>
      <c r="V10" s="9"/>
      <c r="W10" s="9"/>
      <c r="X10" s="9" t="s">
        <v>12</v>
      </c>
      <c r="Y10" s="9"/>
    </row>
    <row r="11" spans="1:25" ht="13.5" thickBot="1">
      <c r="A11" s="9"/>
      <c r="B11" s="9"/>
      <c r="C11" s="9" t="s">
        <v>0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30"/>
      <c r="V11" s="30"/>
      <c r="W11" s="9"/>
      <c r="X11" s="9"/>
      <c r="Y11" s="9"/>
    </row>
    <row r="12" spans="1:25" ht="12.75">
      <c r="A12" s="46" t="s">
        <v>13</v>
      </c>
      <c r="B12" s="47" t="s">
        <v>14</v>
      </c>
      <c r="C12" s="47"/>
      <c r="D12" s="47"/>
      <c r="E12" s="47"/>
      <c r="F12" s="47" t="s">
        <v>35</v>
      </c>
      <c r="G12" s="47" t="s">
        <v>15</v>
      </c>
      <c r="H12" s="47" t="s">
        <v>16</v>
      </c>
      <c r="I12" s="47" t="s">
        <v>33</v>
      </c>
      <c r="J12" s="47" t="s">
        <v>31</v>
      </c>
      <c r="K12" s="47" t="s">
        <v>33</v>
      </c>
      <c r="L12" s="47" t="s">
        <v>31</v>
      </c>
      <c r="M12" s="47" t="s">
        <v>17</v>
      </c>
      <c r="N12" s="48" t="s">
        <v>40</v>
      </c>
      <c r="O12" s="47" t="s">
        <v>16</v>
      </c>
      <c r="P12" s="47" t="s">
        <v>32</v>
      </c>
      <c r="Q12" s="47" t="s">
        <v>34</v>
      </c>
      <c r="R12" s="47" t="s">
        <v>32</v>
      </c>
      <c r="S12" s="47" t="s">
        <v>18</v>
      </c>
      <c r="T12" s="47" t="s">
        <v>17</v>
      </c>
      <c r="U12" s="48" t="s">
        <v>20</v>
      </c>
      <c r="V12" s="48" t="s">
        <v>40</v>
      </c>
      <c r="W12" s="47" t="s">
        <v>19</v>
      </c>
      <c r="X12" s="47" t="s">
        <v>20</v>
      </c>
      <c r="Y12" s="49" t="s">
        <v>19</v>
      </c>
    </row>
    <row r="13" spans="1:25" ht="13.5" thickBot="1">
      <c r="A13" s="52" t="s">
        <v>15</v>
      </c>
      <c r="B13" s="53" t="s">
        <v>15</v>
      </c>
      <c r="C13" s="53" t="s">
        <v>21</v>
      </c>
      <c r="D13" s="53" t="s">
        <v>45</v>
      </c>
      <c r="E13" s="53" t="s">
        <v>22</v>
      </c>
      <c r="F13" s="53" t="s">
        <v>22</v>
      </c>
      <c r="G13" s="53" t="s">
        <v>16</v>
      </c>
      <c r="H13" s="53" t="s">
        <v>23</v>
      </c>
      <c r="I13" s="53" t="s">
        <v>24</v>
      </c>
      <c r="J13" s="53" t="s">
        <v>27</v>
      </c>
      <c r="K13" s="53" t="s">
        <v>25</v>
      </c>
      <c r="L13" s="53" t="s">
        <v>25</v>
      </c>
      <c r="M13" s="53" t="s">
        <v>26</v>
      </c>
      <c r="N13" s="54" t="s">
        <v>41</v>
      </c>
      <c r="O13" s="53" t="s">
        <v>23</v>
      </c>
      <c r="P13" s="53" t="s">
        <v>24</v>
      </c>
      <c r="Q13" s="53" t="s">
        <v>24</v>
      </c>
      <c r="R13" s="53" t="s">
        <v>25</v>
      </c>
      <c r="S13" s="53" t="s">
        <v>25</v>
      </c>
      <c r="T13" s="53" t="s">
        <v>26</v>
      </c>
      <c r="U13" s="54" t="s">
        <v>24</v>
      </c>
      <c r="V13" s="54" t="s">
        <v>41</v>
      </c>
      <c r="W13" s="53" t="s">
        <v>24</v>
      </c>
      <c r="X13" s="53" t="s">
        <v>25</v>
      </c>
      <c r="Y13" s="55" t="s">
        <v>25</v>
      </c>
    </row>
    <row r="14" spans="1:25" ht="12.75">
      <c r="A14" s="50">
        <v>1</v>
      </c>
      <c r="B14" s="4" t="str">
        <f>'WEEKLY COMPETITIVE REPORT'!B14</f>
        <v>New</v>
      </c>
      <c r="C14" s="4" t="str">
        <f>'WEEKLY COMPETITIVE REPORT'!C14</f>
        <v>PANIK</v>
      </c>
      <c r="D14" s="4" t="str">
        <f>'WEEKLY COMPETITIVE REPORT'!D14</f>
        <v>PANIK</v>
      </c>
      <c r="E14" s="4" t="str">
        <f>'WEEKLY COMPETITIVE REPORT'!E14</f>
        <v>IND</v>
      </c>
      <c r="F14" s="4" t="str">
        <f>'WEEKLY COMPETITIVE REPORT'!F14</f>
        <v>Karantanija</v>
      </c>
      <c r="G14" s="37">
        <f>'WEEKLY COMPETITIVE REPORT'!G14</f>
        <v>1</v>
      </c>
      <c r="H14" s="37">
        <f>'WEEKLY COMPETITIVE REPORT'!H14</f>
        <v>10</v>
      </c>
      <c r="I14" s="14">
        <f>'WEEKLY COMPETITIVE REPORT'!I14/Y4</f>
        <v>16940.736785904966</v>
      </c>
      <c r="J14" s="14">
        <f>'WEEKLY COMPETITIVE REPORT'!J14/Y4</f>
        <v>0</v>
      </c>
      <c r="K14" s="22">
        <f>'WEEKLY COMPETITIVE REPORT'!K14</f>
        <v>2231</v>
      </c>
      <c r="L14" s="22">
        <f>'WEEKLY COMPETITIVE REPORT'!L14</f>
        <v>0</v>
      </c>
      <c r="M14" s="64">
        <f>'WEEKLY COMPETITIVE REPORT'!M14</f>
        <v>0</v>
      </c>
      <c r="N14" s="14">
        <f aca="true" t="shared" si="0" ref="N14:N20">I14/H14</f>
        <v>1694.0736785904967</v>
      </c>
      <c r="O14" s="37">
        <f>'WEEKLY COMPETITIVE REPORT'!O14</f>
        <v>10</v>
      </c>
      <c r="P14" s="14">
        <f>'WEEKLY COMPETITIVE REPORT'!P14/Y4</f>
        <v>26564.335290977044</v>
      </c>
      <c r="Q14" s="14">
        <f>'WEEKLY COMPETITIVE REPORT'!Q14/Y4</f>
        <v>0</v>
      </c>
      <c r="R14" s="22">
        <f>'WEEKLY COMPETITIVE REPORT'!R14</f>
        <v>3788</v>
      </c>
      <c r="S14" s="22">
        <f>'WEEKLY COMPETITIVE REPORT'!S14</f>
        <v>0</v>
      </c>
      <c r="T14" s="64">
        <f>'WEEKLY COMPETITIVE REPORT'!T14</f>
        <v>0</v>
      </c>
      <c r="U14" s="14">
        <f>'WEEKLY COMPETITIVE REPORT'!U14/Y4</f>
        <v>3152.6962092899093</v>
      </c>
      <c r="V14" s="14">
        <f aca="true" t="shared" si="1" ref="V14:V20">P14/O14</f>
        <v>2656.433529097704</v>
      </c>
      <c r="W14" s="25">
        <f aca="true" t="shared" si="2" ref="W14:W20">P14+U14</f>
        <v>29717.031500266952</v>
      </c>
      <c r="X14" s="22">
        <f>'WEEKLY COMPETITIVE REPORT'!X14</f>
        <v>708</v>
      </c>
      <c r="Y14" s="56">
        <f>'WEEKLY COMPETITIVE REPORT'!Y14</f>
        <v>4496</v>
      </c>
    </row>
    <row r="15" spans="1:25" ht="12.75">
      <c r="A15" s="50">
        <v>2</v>
      </c>
      <c r="B15" s="4">
        <f>'WEEKLY COMPETITIVE REPORT'!B15</f>
        <v>1</v>
      </c>
      <c r="C15" s="4" t="str">
        <f>'WEEKLY COMPETITIVE REPORT'!C15</f>
        <v>FREE BIRDS</v>
      </c>
      <c r="D15" s="4" t="str">
        <f>'WEEKLY COMPETITIVE REPORT'!D15</f>
        <v>PURANA NA BEGU</v>
      </c>
      <c r="E15" s="4" t="str">
        <f>'WEEKLY COMPETITIVE REPORT'!E15</f>
        <v>IND</v>
      </c>
      <c r="F15" s="4" t="str">
        <f>'WEEKLY COMPETITIVE REPORT'!F15</f>
        <v>Karantanija</v>
      </c>
      <c r="G15" s="37">
        <f>'WEEKLY COMPETITIVE REPORT'!G15</f>
        <v>6</v>
      </c>
      <c r="H15" s="37">
        <f>'WEEKLY COMPETITIVE REPORT'!H15</f>
        <v>16</v>
      </c>
      <c r="I15" s="14">
        <f>'WEEKLY COMPETITIVE REPORT'!I15/Y4</f>
        <v>13957.554725040043</v>
      </c>
      <c r="J15" s="14">
        <f>'WEEKLY COMPETITIVE REPORT'!J15/Y4</f>
        <v>20193.53977576081</v>
      </c>
      <c r="K15" s="22">
        <f>'WEEKLY COMPETITIVE REPORT'!K15</f>
        <v>1951</v>
      </c>
      <c r="L15" s="22">
        <f>'WEEKLY COMPETITIVE REPORT'!L15</f>
        <v>2810</v>
      </c>
      <c r="M15" s="64">
        <f>'WEEKLY COMPETITIVE REPORT'!M15</f>
        <v>-30.88108929869786</v>
      </c>
      <c r="N15" s="14">
        <f t="shared" si="0"/>
        <v>872.3471703150027</v>
      </c>
      <c r="O15" s="37">
        <f>'WEEKLY COMPETITIVE REPORT'!O15</f>
        <v>16</v>
      </c>
      <c r="P15" s="14">
        <f>'WEEKLY COMPETITIVE REPORT'!P15/Y4</f>
        <v>19113.721302722905</v>
      </c>
      <c r="Q15" s="14">
        <f>'WEEKLY COMPETITIVE REPORT'!Q15/Y4</f>
        <v>36999.46609717032</v>
      </c>
      <c r="R15" s="22">
        <f>'WEEKLY COMPETITIVE REPORT'!R15</f>
        <v>2725</v>
      </c>
      <c r="S15" s="22">
        <f>'WEEKLY COMPETITIVE REPORT'!S15</f>
        <v>5696</v>
      </c>
      <c r="T15" s="64">
        <f>'WEEKLY COMPETITIVE REPORT'!T15</f>
        <v>-48.34054834054834</v>
      </c>
      <c r="U15" s="14">
        <f>'WEEKLY COMPETITIVE REPORT'!U15/Y4</f>
        <v>151954.0843566471</v>
      </c>
      <c r="V15" s="14">
        <f t="shared" si="1"/>
        <v>1194.6075814201815</v>
      </c>
      <c r="W15" s="25">
        <f t="shared" si="2"/>
        <v>171067.80565937</v>
      </c>
      <c r="X15" s="22">
        <f>'WEEKLY COMPETITIVE REPORT'!X15</f>
        <v>22728</v>
      </c>
      <c r="Y15" s="56">
        <f>'WEEKLY COMPETITIVE REPORT'!Y15</f>
        <v>25453</v>
      </c>
    </row>
    <row r="16" spans="1:25" ht="12.75">
      <c r="A16" s="50">
        <v>3</v>
      </c>
      <c r="B16" s="4">
        <f>'WEEKLY COMPETITIVE REPORT'!B16</f>
        <v>2</v>
      </c>
      <c r="C16" s="4" t="str">
        <f>'WEEKLY COMPETITIVE REPORT'!C16</f>
        <v>MOUNMENTS MEN</v>
      </c>
      <c r="D16" s="4" t="str">
        <f>'WEEKLY COMPETITIVE REPORT'!D16</f>
        <v>VARUHI ZAPUŠČINE</v>
      </c>
      <c r="E16" s="4" t="str">
        <f>'WEEKLY COMPETITIVE REPORT'!E16</f>
        <v>FOX</v>
      </c>
      <c r="F16" s="4" t="str">
        <f>'WEEKLY COMPETITIVE REPORT'!F16</f>
        <v>Blitz</v>
      </c>
      <c r="G16" s="37">
        <f>'WEEKLY COMPETITIVE REPORT'!G16</f>
        <v>2</v>
      </c>
      <c r="H16" s="37">
        <f>'WEEKLY COMPETITIVE REPORT'!H16</f>
        <v>12</v>
      </c>
      <c r="I16" s="14">
        <f>'WEEKLY COMPETITIVE REPORT'!I16/Y4</f>
        <v>10659.369994660972</v>
      </c>
      <c r="J16" s="14">
        <f>'WEEKLY COMPETITIVE REPORT'!J16/Y4</f>
        <v>17278.430325680725</v>
      </c>
      <c r="K16" s="22">
        <f>'WEEKLY COMPETITIVE REPORT'!K16</f>
        <v>1388</v>
      </c>
      <c r="L16" s="22">
        <f>'WEEKLY COMPETITIVE REPORT'!L16</f>
        <v>2273</v>
      </c>
      <c r="M16" s="64">
        <f>'WEEKLY COMPETITIVE REPORT'!M16</f>
        <v>-38.30822711471611</v>
      </c>
      <c r="N16" s="14">
        <f t="shared" si="0"/>
        <v>888.2808328884144</v>
      </c>
      <c r="O16" s="37">
        <f>'WEEKLY COMPETITIVE REPORT'!O16</f>
        <v>12</v>
      </c>
      <c r="P16" s="14">
        <f>'WEEKLY COMPETITIVE REPORT'!P16/Y4</f>
        <v>15157.501334757075</v>
      </c>
      <c r="Q16" s="14">
        <f>'WEEKLY COMPETITIVE REPORT'!Q16/Y4</f>
        <v>26353.44367325147</v>
      </c>
      <c r="R16" s="22">
        <f>'WEEKLY COMPETITIVE REPORT'!R16</f>
        <v>2102</v>
      </c>
      <c r="S16" s="22">
        <f>'WEEKLY COMPETITIVE REPORT'!S16</f>
        <v>3823</v>
      </c>
      <c r="T16" s="64">
        <f>'WEEKLY COMPETITIVE REPORT'!T16</f>
        <v>-42.4837925445705</v>
      </c>
      <c r="U16" s="14">
        <f>'WEEKLY COMPETITIVE REPORT'!U16/Y4</f>
        <v>27342.498665242925</v>
      </c>
      <c r="V16" s="14">
        <f t="shared" si="1"/>
        <v>1263.1251112297562</v>
      </c>
      <c r="W16" s="25">
        <f t="shared" si="2"/>
        <v>42500</v>
      </c>
      <c r="X16" s="22">
        <f>'WEEKLY COMPETITIVE REPORT'!X16</f>
        <v>4123</v>
      </c>
      <c r="Y16" s="56">
        <f>'WEEKLY COMPETITIVE REPORT'!Y16</f>
        <v>6225</v>
      </c>
    </row>
    <row r="17" spans="1:25" ht="12.75">
      <c r="A17" s="50">
        <v>4</v>
      </c>
      <c r="B17" s="4">
        <f>'WEEKLY COMPETITIVE REPORT'!B17</f>
        <v>3</v>
      </c>
      <c r="C17" s="4" t="str">
        <f>'WEEKLY COMPETITIVE REPORT'!C17</f>
        <v>POMPEII</v>
      </c>
      <c r="D17" s="4" t="str">
        <f>'WEEKLY COMPETITIVE REPORT'!D17</f>
        <v>POMPEJI</v>
      </c>
      <c r="E17" s="4" t="str">
        <f>'WEEKLY COMPETITIVE REPORT'!E17</f>
        <v>IND</v>
      </c>
      <c r="F17" s="4" t="str">
        <f>'WEEKLY COMPETITIVE REPORT'!F17</f>
        <v>Blitz</v>
      </c>
      <c r="G17" s="37">
        <f>'WEEKLY COMPETITIVE REPORT'!G17</f>
        <v>2</v>
      </c>
      <c r="H17" s="37">
        <f>'WEEKLY COMPETITIVE REPORT'!H17</f>
        <v>11</v>
      </c>
      <c r="I17" s="14">
        <f>'WEEKLY COMPETITIVE REPORT'!I17/Y4</f>
        <v>10496.529631607047</v>
      </c>
      <c r="J17" s="14">
        <f>'WEEKLY COMPETITIVE REPORT'!J17/Y4</f>
        <v>17048.852108916177</v>
      </c>
      <c r="K17" s="22">
        <f>'WEEKLY COMPETITIVE REPORT'!K17</f>
        <v>1383</v>
      </c>
      <c r="L17" s="22">
        <f>'WEEKLY COMPETITIVE REPORT'!L17</f>
        <v>2234</v>
      </c>
      <c r="M17" s="64">
        <f>'WEEKLY COMPETITIVE REPORT'!M17</f>
        <v>-38.43263133171534</v>
      </c>
      <c r="N17" s="14">
        <f t="shared" si="0"/>
        <v>954.2299665097315</v>
      </c>
      <c r="O17" s="37">
        <f>'WEEKLY COMPETITIVE REPORT'!O17</f>
        <v>11</v>
      </c>
      <c r="P17" s="14">
        <f>'WEEKLY COMPETITIVE REPORT'!P17/Y4</f>
        <v>14602.242391884678</v>
      </c>
      <c r="Q17" s="14">
        <f>'WEEKLY COMPETITIVE REPORT'!Q17/Y4</f>
        <v>26014.415376401495</v>
      </c>
      <c r="R17" s="22">
        <f>'WEEKLY COMPETITIVE REPORT'!R17</f>
        <v>2056</v>
      </c>
      <c r="S17" s="22">
        <f>'WEEKLY COMPETITIVE REPORT'!S17</f>
        <v>3771</v>
      </c>
      <c r="T17" s="64">
        <f>'WEEKLY COMPETITIVE REPORT'!T17</f>
        <v>-43.86865059004618</v>
      </c>
      <c r="U17" s="14">
        <f>'WEEKLY COMPETITIVE REPORT'!U17/Y4</f>
        <v>26014.415376401495</v>
      </c>
      <c r="V17" s="14">
        <f t="shared" si="1"/>
        <v>1327.4765810804254</v>
      </c>
      <c r="W17" s="25">
        <f t="shared" si="2"/>
        <v>40616.657768286175</v>
      </c>
      <c r="X17" s="22">
        <f>'WEEKLY COMPETITIVE REPORT'!X17</f>
        <v>3771</v>
      </c>
      <c r="Y17" s="56">
        <f>'WEEKLY COMPETITIVE REPORT'!Y17</f>
        <v>5827</v>
      </c>
    </row>
    <row r="18" spans="1:25" ht="13.5" customHeight="1">
      <c r="A18" s="50">
        <v>5</v>
      </c>
      <c r="B18" s="4">
        <f>'WEEKLY COMPETITIVE REPORT'!B18</f>
        <v>6</v>
      </c>
      <c r="C18" s="4" t="str">
        <f>'WEEKLY COMPETITIVE REPORT'!C18</f>
        <v>12 YEARS A SLAVE</v>
      </c>
      <c r="D18" s="4" t="str">
        <f>'WEEKLY COMPETITIVE REPORT'!D18</f>
        <v>12 LET SUŽENJ</v>
      </c>
      <c r="E18" s="4" t="str">
        <f>'WEEKLY COMPETITIVE REPORT'!E18</f>
        <v>IND</v>
      </c>
      <c r="F18" s="4" t="str">
        <f>'WEEKLY COMPETITIVE REPORT'!F18</f>
        <v>Blitz</v>
      </c>
      <c r="G18" s="37">
        <f>'WEEKLY COMPETITIVE REPORT'!G18</f>
        <v>4</v>
      </c>
      <c r="H18" s="37">
        <f>'WEEKLY COMPETITIVE REPORT'!H18</f>
        <v>12</v>
      </c>
      <c r="I18" s="14">
        <f>'WEEKLY COMPETITIVE REPORT'!I18/Y4</f>
        <v>7746.930058729312</v>
      </c>
      <c r="J18" s="14">
        <f>'WEEKLY COMPETITIVE REPORT'!J18/Y4</f>
        <v>10160.1708489055</v>
      </c>
      <c r="K18" s="22">
        <f>'WEEKLY COMPETITIVE REPORT'!K18</f>
        <v>958</v>
      </c>
      <c r="L18" s="22">
        <f>'WEEKLY COMPETITIVE REPORT'!L18</f>
        <v>1287</v>
      </c>
      <c r="M18" s="64">
        <f>'WEEKLY COMPETITIVE REPORT'!M18</f>
        <v>-23.751970572779825</v>
      </c>
      <c r="N18" s="14">
        <f t="shared" si="0"/>
        <v>645.5775048941093</v>
      </c>
      <c r="O18" s="37">
        <f>'WEEKLY COMPETITIVE REPORT'!O18</f>
        <v>12</v>
      </c>
      <c r="P18" s="14">
        <f>'WEEKLY COMPETITIVE REPORT'!P18/Y4</f>
        <v>12949.813134009612</v>
      </c>
      <c r="Q18" s="14">
        <f>'WEEKLY COMPETITIVE REPORT'!Q18/Y4</f>
        <v>14304.591564335291</v>
      </c>
      <c r="R18" s="22">
        <f>'WEEKLY COMPETITIVE REPORT'!R18</f>
        <v>1763</v>
      </c>
      <c r="S18" s="22">
        <f>'WEEKLY COMPETITIVE REPORT'!S18</f>
        <v>1915</v>
      </c>
      <c r="T18" s="64">
        <f>'WEEKLY COMPETITIVE REPORT'!T18</f>
        <v>-9.470934030045726</v>
      </c>
      <c r="U18" s="14">
        <f>'WEEKLY COMPETITIVE REPORT'!U18/Y4</f>
        <v>71571.00907634811</v>
      </c>
      <c r="V18" s="14">
        <f t="shared" si="1"/>
        <v>1079.151094500801</v>
      </c>
      <c r="W18" s="25">
        <f t="shared" si="2"/>
        <v>84520.82221035773</v>
      </c>
      <c r="X18" s="22">
        <f>'WEEKLY COMPETITIVE REPORT'!X18</f>
        <v>9853</v>
      </c>
      <c r="Y18" s="56">
        <f>'WEEKLY COMPETITIVE REPORT'!Y18</f>
        <v>11616</v>
      </c>
    </row>
    <row r="19" spans="1:25" ht="12.75">
      <c r="A19" s="50">
        <v>6</v>
      </c>
      <c r="B19" s="4">
        <f>'WEEKLY COMPETITIVE REPORT'!B19</f>
        <v>4</v>
      </c>
      <c r="C19" s="4" t="str">
        <f>'WEEKLY COMPETITIVE REPORT'!C19</f>
        <v>THE LEGO MOVIE</v>
      </c>
      <c r="D19" s="4" t="str">
        <f>'WEEKLY COMPETITIVE REPORT'!D19</f>
        <v>LEGO FILM</v>
      </c>
      <c r="E19" s="4" t="str">
        <f>'WEEKLY COMPETITIVE REPORT'!E19</f>
        <v>WB</v>
      </c>
      <c r="F19" s="4" t="str">
        <f>'WEEKLY COMPETITIVE REPORT'!F19</f>
        <v>Blitz</v>
      </c>
      <c r="G19" s="37">
        <f>'WEEKLY COMPETITIVE REPORT'!G19</f>
        <v>4</v>
      </c>
      <c r="H19" s="37">
        <f>'WEEKLY COMPETITIVE REPORT'!H19</f>
        <v>18</v>
      </c>
      <c r="I19" s="14">
        <f>'WEEKLY COMPETITIVE REPORT'!I19/Y4</f>
        <v>7996.529631607048</v>
      </c>
      <c r="J19" s="14">
        <f>'WEEKLY COMPETITIVE REPORT'!J19/Y4</f>
        <v>14858.515750133476</v>
      </c>
      <c r="K19" s="22">
        <f>'WEEKLY COMPETITIVE REPORT'!K19</f>
        <v>1055</v>
      </c>
      <c r="L19" s="22">
        <f>'WEEKLY COMPETITIVE REPORT'!L19</f>
        <v>1939</v>
      </c>
      <c r="M19" s="64">
        <f>'WEEKLY COMPETITIVE REPORT'!M19</f>
        <v>-46.18217750628818</v>
      </c>
      <c r="N19" s="14">
        <f t="shared" si="0"/>
        <v>444.2516462003916</v>
      </c>
      <c r="O19" s="37">
        <f>'WEEKLY COMPETITIVE REPORT'!O19</f>
        <v>18</v>
      </c>
      <c r="P19" s="14">
        <f>'WEEKLY COMPETITIVE REPORT'!P19/Y4</f>
        <v>10778.163374265883</v>
      </c>
      <c r="Q19" s="14">
        <f>'WEEKLY COMPETITIVE REPORT'!Q19/Y4</f>
        <v>24660.971703150026</v>
      </c>
      <c r="R19" s="22">
        <f>'WEEKLY COMPETITIVE REPORT'!R19</f>
        <v>1473</v>
      </c>
      <c r="S19" s="22">
        <f>'WEEKLY COMPETITIVE REPORT'!S19</f>
        <v>3448</v>
      </c>
      <c r="T19" s="64">
        <f>'WEEKLY COMPETITIVE REPORT'!T19</f>
        <v>-56.29465252219095</v>
      </c>
      <c r="U19" s="14">
        <f>'WEEKLY COMPETITIVE REPORT'!U19/Y4</f>
        <v>84014.94927923118</v>
      </c>
      <c r="V19" s="14">
        <f t="shared" si="1"/>
        <v>598.7868541258824</v>
      </c>
      <c r="W19" s="25">
        <f t="shared" si="2"/>
        <v>94793.11265349707</v>
      </c>
      <c r="X19" s="22">
        <f>'WEEKLY COMPETITIVE REPORT'!X19</f>
        <v>11641</v>
      </c>
      <c r="Y19" s="56">
        <f>'WEEKLY COMPETITIVE REPORT'!Y19</f>
        <v>13114</v>
      </c>
    </row>
    <row r="20" spans="1:25" ht="12.75">
      <c r="A20" s="51">
        <v>7</v>
      </c>
      <c r="B20" s="4" t="str">
        <f>'WEEKLY COMPETITIVE REPORT'!B20</f>
        <v>New</v>
      </c>
      <c r="C20" s="4" t="str">
        <f>'WEEKLY COMPETITIVE REPORT'!C20</f>
        <v>3 DAYS TO KILL</v>
      </c>
      <c r="D20" s="4" t="str">
        <f>'WEEKLY COMPETITIVE REPORT'!D20</f>
        <v>3 DNI ZA UBOJ</v>
      </c>
      <c r="E20" s="4" t="str">
        <f>'WEEKLY COMPETITIVE REPORT'!E20</f>
        <v>WB</v>
      </c>
      <c r="F20" s="4" t="str">
        <f>'WEEKLY COMPETITIVE REPORT'!F20</f>
        <v>Blitz</v>
      </c>
      <c r="G20" s="37">
        <f>'WEEKLY COMPETITIVE REPORT'!G20</f>
        <v>1</v>
      </c>
      <c r="H20" s="37">
        <f>'WEEKLY COMPETITIVE REPORT'!H20</f>
        <v>3</v>
      </c>
      <c r="I20" s="14">
        <f>'WEEKLY COMPETITIVE REPORT'!I20/Y4</f>
        <v>5094.767752269087</v>
      </c>
      <c r="J20" s="14">
        <f>'WEEKLY COMPETITIVE REPORT'!J20/Y4</f>
        <v>0</v>
      </c>
      <c r="K20" s="22">
        <f>'WEEKLY COMPETITIVE REPORT'!K20</f>
        <v>688</v>
      </c>
      <c r="L20" s="22">
        <f>'WEEKLY COMPETITIVE REPORT'!L20</f>
        <v>0</v>
      </c>
      <c r="M20" s="64">
        <f>'WEEKLY COMPETITIVE REPORT'!M20</f>
        <v>0</v>
      </c>
      <c r="N20" s="14">
        <f t="shared" si="0"/>
        <v>1698.2559174230291</v>
      </c>
      <c r="O20" s="37">
        <f>'WEEKLY COMPETITIVE REPORT'!O20</f>
        <v>3</v>
      </c>
      <c r="P20" s="14">
        <f>'WEEKLY COMPETITIVE REPORT'!P20/Y4</f>
        <v>6472.237052856381</v>
      </c>
      <c r="Q20" s="14">
        <f>'WEEKLY COMPETITIVE REPORT'!Q20/Y4</f>
        <v>0</v>
      </c>
      <c r="R20" s="22">
        <f>'WEEKLY COMPETITIVE REPORT'!R20</f>
        <v>921</v>
      </c>
      <c r="S20" s="22">
        <f>'WEEKLY COMPETITIVE REPORT'!S20</f>
        <v>0</v>
      </c>
      <c r="T20" s="64">
        <f>'WEEKLY COMPETITIVE REPORT'!T20</f>
        <v>0</v>
      </c>
      <c r="U20" s="14">
        <f>'WEEKLY COMPETITIVE REPORT'!U20/Y4</f>
        <v>0</v>
      </c>
      <c r="V20" s="14">
        <f t="shared" si="1"/>
        <v>2157.412350952127</v>
      </c>
      <c r="W20" s="25">
        <f t="shared" si="2"/>
        <v>6472.237052856381</v>
      </c>
      <c r="X20" s="22">
        <f>'WEEKLY COMPETITIVE REPORT'!X20</f>
        <v>0</v>
      </c>
      <c r="Y20" s="56">
        <f>'WEEKLY COMPETITIVE REPORT'!Y20</f>
        <v>921</v>
      </c>
    </row>
    <row r="21" spans="1:25" ht="12.75">
      <c r="A21" s="50">
        <v>8</v>
      </c>
      <c r="B21" s="4">
        <f>'WEEKLY COMPETITIVE REPORT'!B21</f>
        <v>8</v>
      </c>
      <c r="C21" s="4" t="str">
        <f>'WEEKLY COMPETITIVE REPORT'!C21</f>
        <v>ENDLESS LOVE</v>
      </c>
      <c r="D21" s="4" t="str">
        <f>'WEEKLY COMPETITIVE REPORT'!D21</f>
        <v>NESKONČNA LJUBEZEN</v>
      </c>
      <c r="E21" s="4" t="str">
        <f>'WEEKLY COMPETITIVE REPORT'!E21</f>
        <v>UNI</v>
      </c>
      <c r="F21" s="4" t="str">
        <f>'WEEKLY COMPETITIVE REPORT'!F21</f>
        <v>Karantanija</v>
      </c>
      <c r="G21" s="37">
        <f>'WEEKLY COMPETITIVE REPORT'!G21</f>
        <v>3</v>
      </c>
      <c r="H21" s="37">
        <f>'WEEKLY COMPETITIVE REPORT'!H21</f>
        <v>9</v>
      </c>
      <c r="I21" s="14">
        <f>'WEEKLY COMPETITIVE REPORT'!I21/Y4</f>
        <v>3945.5419113721305</v>
      </c>
      <c r="J21" s="14">
        <f>'WEEKLY COMPETITIVE REPORT'!J21/Y4</f>
        <v>7634.810464495462</v>
      </c>
      <c r="K21" s="22">
        <f>'WEEKLY COMPETITIVE REPORT'!K21</f>
        <v>526</v>
      </c>
      <c r="L21" s="22">
        <f>'WEEKLY COMPETITIVE REPORT'!L21</f>
        <v>1031</v>
      </c>
      <c r="M21" s="64">
        <f>'WEEKLY COMPETITIVE REPORT'!M21</f>
        <v>-48.32167832167832</v>
      </c>
      <c r="N21" s="14">
        <f aca="true" t="shared" si="3" ref="N21:N33">I21/H21</f>
        <v>438.39354570801447</v>
      </c>
      <c r="O21" s="37">
        <f>'WEEKLY COMPETITIVE REPORT'!O21</f>
        <v>9</v>
      </c>
      <c r="P21" s="14">
        <f>'WEEKLY COMPETITIVE REPORT'!P21/Y4</f>
        <v>5712.760277629472</v>
      </c>
      <c r="Q21" s="14">
        <f>'WEEKLY COMPETITIVE REPORT'!Q21/Y4</f>
        <v>12154.297917778964</v>
      </c>
      <c r="R21" s="22">
        <f>'WEEKLY COMPETITIVE REPORT'!R21</f>
        <v>826</v>
      </c>
      <c r="S21" s="22">
        <f>'WEEKLY COMPETITIVE REPORT'!S21</f>
        <v>1830</v>
      </c>
      <c r="T21" s="64">
        <f>'WEEKLY COMPETITIVE REPORT'!T21</f>
        <v>-52.99802328135295</v>
      </c>
      <c r="U21" s="14">
        <f>'WEEKLY COMPETITIVE REPORT'!U21/Y4</f>
        <v>36051.78857447945</v>
      </c>
      <c r="V21" s="14">
        <f aca="true" t="shared" si="4" ref="V21:V33">P21/O21</f>
        <v>634.7511419588302</v>
      </c>
      <c r="W21" s="25">
        <f aca="true" t="shared" si="5" ref="W21:W33">P21+U21</f>
        <v>41764.54885210892</v>
      </c>
      <c r="X21" s="22">
        <f>'WEEKLY COMPETITIVE REPORT'!X21</f>
        <v>5412</v>
      </c>
      <c r="Y21" s="56">
        <f>'WEEKLY COMPETITIVE REPORT'!Y21</f>
        <v>6238</v>
      </c>
    </row>
    <row r="22" spans="1:25" ht="12.75">
      <c r="A22" s="50">
        <v>9</v>
      </c>
      <c r="B22" s="4">
        <f>'WEEKLY COMPETITIVE REPORT'!B22</f>
        <v>7</v>
      </c>
      <c r="C22" s="4" t="str">
        <f>'WEEKLY COMPETITIVE REPORT'!C22</f>
        <v>FROZEN 3D</v>
      </c>
      <c r="D22" s="4" t="str">
        <f>'WEEKLY COMPETITIVE REPORT'!D22</f>
        <v>LEDENO KRALJESTVO 3D</v>
      </c>
      <c r="E22" s="4" t="str">
        <f>'WEEKLY COMPETITIVE REPORT'!E22</f>
        <v>BVI</v>
      </c>
      <c r="F22" s="4" t="str">
        <f>'WEEKLY COMPETITIVE REPORT'!F22</f>
        <v>CENEX</v>
      </c>
      <c r="G22" s="37">
        <f>'WEEKLY COMPETITIVE REPORT'!G22</f>
        <v>13</v>
      </c>
      <c r="H22" s="37">
        <f>'WEEKLY COMPETITIVE REPORT'!H22</f>
        <v>22</v>
      </c>
      <c r="I22" s="14">
        <f>'WEEKLY COMPETITIVE REPORT'!I22/Y4</f>
        <v>4135.077415910305</v>
      </c>
      <c r="J22" s="14">
        <f>'WEEKLY COMPETITIVE REPORT'!J22/Y4</f>
        <v>7016.817939135078</v>
      </c>
      <c r="K22" s="22">
        <f>'WEEKLY COMPETITIVE REPORT'!K22</f>
        <v>605</v>
      </c>
      <c r="L22" s="22">
        <f>'WEEKLY COMPETITIVE REPORT'!L22</f>
        <v>987</v>
      </c>
      <c r="M22" s="64">
        <f>'WEEKLY COMPETITIVE REPORT'!M22</f>
        <v>-41.06905078942362</v>
      </c>
      <c r="N22" s="14">
        <f t="shared" si="3"/>
        <v>187.9580643595593</v>
      </c>
      <c r="O22" s="37">
        <f>'WEEKLY COMPETITIVE REPORT'!O22</f>
        <v>22</v>
      </c>
      <c r="P22" s="14">
        <f>'WEEKLY COMPETITIVE REPORT'!P22/Y4</f>
        <v>5603.310197544047</v>
      </c>
      <c r="Q22" s="14">
        <f>'WEEKLY COMPETITIVE REPORT'!Q22/Y4</f>
        <v>12546.716497597437</v>
      </c>
      <c r="R22" s="22">
        <f>'WEEKLY COMPETITIVE REPORT'!R22</f>
        <v>833</v>
      </c>
      <c r="S22" s="22">
        <f>'WEEKLY COMPETITIVE REPORT'!S22</f>
        <v>1880</v>
      </c>
      <c r="T22" s="64">
        <f>'WEEKLY COMPETITIVE REPORT'!T22</f>
        <v>-55.340425531914896</v>
      </c>
      <c r="U22" s="14">
        <f>'WEEKLY COMPETITIVE REPORT'!U22/Y4</f>
        <v>417050.1868659904</v>
      </c>
      <c r="V22" s="14">
        <f t="shared" si="4"/>
        <v>254.69591807018395</v>
      </c>
      <c r="W22" s="25">
        <f t="shared" si="5"/>
        <v>422653.49706353445</v>
      </c>
      <c r="X22" s="22">
        <f>'WEEKLY COMPETITIVE REPORT'!X22</f>
        <v>62637</v>
      </c>
      <c r="Y22" s="56">
        <f>'WEEKLY COMPETITIVE REPORT'!Y22</f>
        <v>63470</v>
      </c>
    </row>
    <row r="23" spans="1:25" ht="12.75">
      <c r="A23" s="50">
        <v>10</v>
      </c>
      <c r="B23" s="4">
        <f>'WEEKLY COMPETITIVE REPORT'!B23</f>
        <v>9</v>
      </c>
      <c r="C23" s="4" t="str">
        <f>'WEEKLY COMPETITIVE REPORT'!C23</f>
        <v>VAMPIRE ACADEMY</v>
      </c>
      <c r="D23" s="4" t="str">
        <f>'WEEKLY COMPETITIVE REPORT'!D23</f>
        <v>VAMPIRSKA AKADEMIJA</v>
      </c>
      <c r="E23" s="4" t="str">
        <f>'WEEKLY COMPETITIVE REPORT'!E23</f>
        <v>IND</v>
      </c>
      <c r="F23" s="4" t="str">
        <f>'WEEKLY COMPETITIVE REPORT'!F23</f>
        <v>FIVIA</v>
      </c>
      <c r="G23" s="37">
        <f>'WEEKLY COMPETITIVE REPORT'!G23</f>
        <v>3</v>
      </c>
      <c r="H23" s="37">
        <f>'WEEKLY COMPETITIVE REPORT'!H23</f>
        <v>8</v>
      </c>
      <c r="I23" s="14">
        <f>'WEEKLY COMPETITIVE REPORT'!I23/Y4</f>
        <v>3888.1473571809934</v>
      </c>
      <c r="J23" s="14">
        <f>'WEEKLY COMPETITIVE REPORT'!J23/Y4</f>
        <v>7166.310731446877</v>
      </c>
      <c r="K23" s="22">
        <f>'WEEKLY COMPETITIVE REPORT'!K23</f>
        <v>554</v>
      </c>
      <c r="L23" s="22">
        <f>'WEEKLY COMPETITIVE REPORT'!L23</f>
        <v>976</v>
      </c>
      <c r="M23" s="64">
        <f>'WEEKLY COMPETITIVE REPORT'!M23</f>
        <v>-45.74408642205252</v>
      </c>
      <c r="N23" s="14">
        <f t="shared" si="3"/>
        <v>486.01841964762417</v>
      </c>
      <c r="O23" s="37">
        <f>'WEEKLY COMPETITIVE REPORT'!O23</f>
        <v>8</v>
      </c>
      <c r="P23" s="14">
        <f>'WEEKLY COMPETITIVE REPORT'!P23/Y4</f>
        <v>5242.925787506674</v>
      </c>
      <c r="Q23" s="14">
        <f>'WEEKLY COMPETITIVE REPORT'!Q23/Y4</f>
        <v>11125.200213561133</v>
      </c>
      <c r="R23" s="22">
        <f>'WEEKLY COMPETITIVE REPORT'!R23</f>
        <v>779</v>
      </c>
      <c r="S23" s="22">
        <f>'WEEKLY COMPETITIVE REPORT'!S23</f>
        <v>1677</v>
      </c>
      <c r="T23" s="64">
        <f>'WEEKLY COMPETITIVE REPORT'!T23</f>
        <v>-52.87342531493701</v>
      </c>
      <c r="U23" s="14">
        <f>'WEEKLY COMPETITIVE REPORT'!U23/Y4</f>
        <v>30044.046983449014</v>
      </c>
      <c r="V23" s="14">
        <f t="shared" si="4"/>
        <v>655.3657234383343</v>
      </c>
      <c r="W23" s="25">
        <f t="shared" si="5"/>
        <v>35286.97277095569</v>
      </c>
      <c r="X23" s="22">
        <f>'WEEKLY COMPETITIVE REPORT'!X23</f>
        <v>4474</v>
      </c>
      <c r="Y23" s="56">
        <f>'WEEKLY COMPETITIVE REPORT'!Y23</f>
        <v>5253</v>
      </c>
    </row>
    <row r="24" spans="1:25" ht="12.75">
      <c r="A24" s="50">
        <v>11</v>
      </c>
      <c r="B24" s="4">
        <f>'WEEKLY COMPETITIVE REPORT'!B24</f>
        <v>10</v>
      </c>
      <c r="C24" s="4" t="str">
        <f>'WEEKLY COMPETITIVE REPORT'!C24</f>
        <v>WOLF OF WALL STREET</v>
      </c>
      <c r="D24" s="4" t="str">
        <f>'WEEKLY COMPETITIVE REPORT'!D24</f>
        <v>VOLK Z WALL STREETA</v>
      </c>
      <c r="E24" s="4" t="str">
        <f>'WEEKLY COMPETITIVE REPORT'!E24</f>
        <v>IND</v>
      </c>
      <c r="F24" s="4" t="str">
        <f>'WEEKLY COMPETITIVE REPORT'!F24</f>
        <v>Blitz</v>
      </c>
      <c r="G24" s="37">
        <f>'WEEKLY COMPETITIVE REPORT'!G24</f>
        <v>10</v>
      </c>
      <c r="H24" s="37">
        <f>'WEEKLY COMPETITIVE REPORT'!H24</f>
        <v>10</v>
      </c>
      <c r="I24" s="14">
        <f>'WEEKLY COMPETITIVE REPORT'!I24/Y4</f>
        <v>3449.012279765083</v>
      </c>
      <c r="J24" s="14">
        <f>'WEEKLY COMPETITIVE REPORT'!J24/Y4</f>
        <v>6464.228510411105</v>
      </c>
      <c r="K24" s="22">
        <f>'WEEKLY COMPETITIVE REPORT'!K24</f>
        <v>438</v>
      </c>
      <c r="L24" s="22">
        <f>'WEEKLY COMPETITIVE REPORT'!L24</f>
        <v>785</v>
      </c>
      <c r="M24" s="64">
        <f>'WEEKLY COMPETITIVE REPORT'!M24</f>
        <v>-46.644641750980796</v>
      </c>
      <c r="N24" s="14">
        <f t="shared" si="3"/>
        <v>344.90122797650827</v>
      </c>
      <c r="O24" s="37">
        <f>'WEEKLY COMPETITIVE REPORT'!O24</f>
        <v>10</v>
      </c>
      <c r="P24" s="14">
        <f>'WEEKLY COMPETITIVE REPORT'!P24/Y4</f>
        <v>4778.430325680726</v>
      </c>
      <c r="Q24" s="14">
        <f>'WEEKLY COMPETITIVE REPORT'!Q24/Y4</f>
        <v>9873.198077949814</v>
      </c>
      <c r="R24" s="22">
        <f>'WEEKLY COMPETITIVE REPORT'!R24</f>
        <v>629</v>
      </c>
      <c r="S24" s="22">
        <f>'WEEKLY COMPETITIVE REPORT'!S24</f>
        <v>1281</v>
      </c>
      <c r="T24" s="64">
        <f>'WEEKLY COMPETITIVE REPORT'!T24</f>
        <v>-51.60200081113965</v>
      </c>
      <c r="U24" s="14">
        <f>'WEEKLY COMPETITIVE REPORT'!U24/Y4</f>
        <v>583207.4212493326</v>
      </c>
      <c r="V24" s="14">
        <f t="shared" si="4"/>
        <v>477.8430325680726</v>
      </c>
      <c r="W24" s="25">
        <f t="shared" si="5"/>
        <v>587985.8515750134</v>
      </c>
      <c r="X24" s="22">
        <f>'WEEKLY COMPETITIVE REPORT'!X24</f>
        <v>74810</v>
      </c>
      <c r="Y24" s="56">
        <f>'WEEKLY COMPETITIVE REPORT'!Y24</f>
        <v>75439</v>
      </c>
    </row>
    <row r="25" spans="1:25" ht="12.75">
      <c r="A25" s="50">
        <v>12</v>
      </c>
      <c r="B25" s="4">
        <f>'WEEKLY COMPETITIVE REPORT'!B25</f>
        <v>5</v>
      </c>
      <c r="C25" s="4" t="str">
        <f>'WEEKLY COMPETITIVE REPORT'!C25</f>
        <v>JUSTIN BIEBER: BELIEVE</v>
      </c>
      <c r="D25" s="4" t="str">
        <f>'WEEKLY COMPETITIVE REPORT'!D25</f>
        <v>JUSTIN BIEBER: BELIEVE</v>
      </c>
      <c r="E25" s="4" t="str">
        <f>'WEEKLY COMPETITIVE REPORT'!E25</f>
        <v>IND</v>
      </c>
      <c r="F25" s="4" t="str">
        <f>'WEEKLY COMPETITIVE REPORT'!F25</f>
        <v>FIVIA</v>
      </c>
      <c r="G25" s="37">
        <f>'WEEKLY COMPETITIVE REPORT'!G25</f>
        <v>2</v>
      </c>
      <c r="H25" s="37">
        <f>'WEEKLY COMPETITIVE REPORT'!H25</f>
        <v>9</v>
      </c>
      <c r="I25" s="14">
        <f>'WEEKLY COMPETITIVE REPORT'!I25/Y4</f>
        <v>3614.5221569674322</v>
      </c>
      <c r="J25" s="14">
        <f>'WEEKLY COMPETITIVE REPORT'!J25/Y4</f>
        <v>7430.592632140951</v>
      </c>
      <c r="K25" s="22">
        <f>'WEEKLY COMPETITIVE REPORT'!K25</f>
        <v>481</v>
      </c>
      <c r="L25" s="22">
        <f>'WEEKLY COMPETITIVE REPORT'!L25</f>
        <v>1103</v>
      </c>
      <c r="M25" s="64">
        <f>'WEEKLY COMPETITIVE REPORT'!M25</f>
        <v>-51.35620621519669</v>
      </c>
      <c r="N25" s="14">
        <f t="shared" si="3"/>
        <v>401.6135729963814</v>
      </c>
      <c r="O25" s="37">
        <f>'WEEKLY COMPETITIVE REPORT'!O25</f>
        <v>9</v>
      </c>
      <c r="P25" s="14">
        <f>'WEEKLY COMPETITIVE REPORT'!P25/Y4</f>
        <v>4496.79658302189</v>
      </c>
      <c r="Q25" s="14">
        <f>'WEEKLY COMPETITIVE REPORT'!Q25/Y4</f>
        <v>19300.587293112654</v>
      </c>
      <c r="R25" s="22">
        <f>'WEEKLY COMPETITIVE REPORT'!R25</f>
        <v>619</v>
      </c>
      <c r="S25" s="22">
        <f>'WEEKLY COMPETITIVE REPORT'!S25</f>
        <v>2863</v>
      </c>
      <c r="T25" s="64">
        <f>'WEEKLY COMPETITIVE REPORT'!T25</f>
        <v>-76.70124481327801</v>
      </c>
      <c r="U25" s="14">
        <f>'WEEKLY COMPETITIVE REPORT'!U25/Y4</f>
        <v>19300.587293112654</v>
      </c>
      <c r="V25" s="14">
        <f t="shared" si="4"/>
        <v>499.64406478021</v>
      </c>
      <c r="W25" s="25">
        <f t="shared" si="5"/>
        <v>23797.383876134543</v>
      </c>
      <c r="X25" s="22">
        <f>'WEEKLY COMPETITIVE REPORT'!X25</f>
        <v>2863</v>
      </c>
      <c r="Y25" s="56">
        <f>'WEEKLY COMPETITIVE REPORT'!Y25</f>
        <v>3482</v>
      </c>
    </row>
    <row r="26" spans="1:25" ht="12.75" customHeight="1">
      <c r="A26" s="50">
        <v>13</v>
      </c>
      <c r="B26" s="4">
        <f>'WEEKLY COMPETITIVE REPORT'!B26</f>
        <v>11</v>
      </c>
      <c r="C26" s="4" t="str">
        <f>'WEEKLY COMPETITIVE REPORT'!C26</f>
        <v>WINTER'S TALE</v>
      </c>
      <c r="D26" s="4" t="str">
        <f>'WEEKLY COMPETITIVE REPORT'!D26</f>
        <v>ZIMSKA PRIPOVED</v>
      </c>
      <c r="E26" s="4" t="str">
        <f>'WEEKLY COMPETITIVE REPORT'!E26</f>
        <v>WB</v>
      </c>
      <c r="F26" s="4" t="str">
        <f>'WEEKLY COMPETITIVE REPORT'!F26</f>
        <v>Blitz</v>
      </c>
      <c r="G26" s="37">
        <f>'WEEKLY COMPETITIVE REPORT'!G26</f>
        <v>3</v>
      </c>
      <c r="H26" s="37">
        <f>'WEEKLY COMPETITIVE REPORT'!H26</f>
        <v>11</v>
      </c>
      <c r="I26" s="14">
        <f>'WEEKLY COMPETITIVE REPORT'!I26/Y4</f>
        <v>2366.5242925787506</v>
      </c>
      <c r="J26" s="14">
        <f>'WEEKLY COMPETITIVE REPORT'!J26/Y4</f>
        <v>5325.680726107848</v>
      </c>
      <c r="K26" s="22">
        <f>'WEEKLY COMPETITIVE REPORT'!K26</f>
        <v>308</v>
      </c>
      <c r="L26" s="22">
        <f>'WEEKLY COMPETITIVE REPORT'!L26</f>
        <v>687</v>
      </c>
      <c r="M26" s="64">
        <f>'WEEKLY COMPETITIVE REPORT'!M26</f>
        <v>-55.56390977443609</v>
      </c>
      <c r="N26" s="14">
        <f t="shared" si="3"/>
        <v>215.13857205261368</v>
      </c>
      <c r="O26" s="37">
        <f>'WEEKLY COMPETITIVE REPORT'!O26</f>
        <v>11</v>
      </c>
      <c r="P26" s="14">
        <f>'WEEKLY COMPETITIVE REPORT'!P26/Y4</f>
        <v>3582.4879871863322</v>
      </c>
      <c r="Q26" s="14">
        <f>'WEEKLY COMPETITIVE REPORT'!Q26/Y4</f>
        <v>7768.286171916711</v>
      </c>
      <c r="R26" s="22">
        <f>'WEEKLY COMPETITIVE REPORT'!R26</f>
        <v>499</v>
      </c>
      <c r="S26" s="22">
        <f>'WEEKLY COMPETITIVE REPORT'!S26</f>
        <v>1086</v>
      </c>
      <c r="T26" s="64">
        <f>'WEEKLY COMPETITIVE REPORT'!T26</f>
        <v>-53.88316151202749</v>
      </c>
      <c r="U26" s="14">
        <f>'WEEKLY COMPETITIVE REPORT'!U26/Y4</f>
        <v>24855.846235985053</v>
      </c>
      <c r="V26" s="14">
        <f t="shared" si="4"/>
        <v>325.6807261078484</v>
      </c>
      <c r="W26" s="25">
        <f t="shared" si="5"/>
        <v>28438.334223171383</v>
      </c>
      <c r="X26" s="22">
        <f>'WEEKLY COMPETITIVE REPORT'!X26</f>
        <v>3489</v>
      </c>
      <c r="Y26" s="56">
        <f>'WEEKLY COMPETITIVE REPORT'!Y26</f>
        <v>3988</v>
      </c>
    </row>
    <row r="27" spans="1:25" ht="12.75" customHeight="1">
      <c r="A27" s="50">
        <v>14</v>
      </c>
      <c r="B27" s="4">
        <f>'WEEKLY COMPETITIVE REPORT'!B27</f>
        <v>14</v>
      </c>
      <c r="C27" s="4" t="str">
        <f>'WEEKLY COMPETITIVE REPORT'!C27</f>
        <v>GREMO MI PO SVOJE 2</v>
      </c>
      <c r="D27" s="4" t="str">
        <f>'WEEKLY COMPETITIVE REPORT'!D27</f>
        <v>GREMO MI PO SVOJE 2</v>
      </c>
      <c r="E27" s="4" t="str">
        <f>'WEEKLY COMPETITIVE REPORT'!E27</f>
        <v>IND</v>
      </c>
      <c r="F27" s="4" t="str">
        <f>'WEEKLY COMPETITIVE REPORT'!F27</f>
        <v>Cinemania</v>
      </c>
      <c r="G27" s="37">
        <f>'WEEKLY COMPETITIVE REPORT'!G27</f>
        <v>17</v>
      </c>
      <c r="H27" s="37">
        <f>'WEEKLY COMPETITIVE REPORT'!H27</f>
        <v>24</v>
      </c>
      <c r="I27" s="14">
        <f>'WEEKLY COMPETITIVE REPORT'!I27/Y4</f>
        <v>1262.6801922050188</v>
      </c>
      <c r="J27" s="14">
        <f>'WEEKLY COMPETITIVE REPORT'!J27/Y17</f>
        <v>0.3675991076025399</v>
      </c>
      <c r="K27" s="22">
        <f>'WEEKLY COMPETITIVE REPORT'!K27</f>
        <v>241</v>
      </c>
      <c r="L27" s="22">
        <f>'WEEKLY COMPETITIVE REPORT'!L27</f>
        <v>413</v>
      </c>
      <c r="M27" s="64">
        <f>'WEEKLY COMPETITIVE REPORT'!M27</f>
        <v>-55.83566760037348</v>
      </c>
      <c r="N27" s="14">
        <f t="shared" si="3"/>
        <v>52.611674675209116</v>
      </c>
      <c r="O27" s="37">
        <f>'WEEKLY COMPETITIVE REPORT'!O27</f>
        <v>24</v>
      </c>
      <c r="P27" s="14">
        <f>'WEEKLY COMPETITIVE REPORT'!P27/Y4</f>
        <v>3392.9524826481584</v>
      </c>
      <c r="Q27" s="14">
        <f>'WEEKLY COMPETITIVE REPORT'!Q27/Y17</f>
        <v>0.662605114123906</v>
      </c>
      <c r="R27" s="22">
        <f>'WEEKLY COMPETITIVE REPORT'!R27</f>
        <v>872</v>
      </c>
      <c r="S27" s="22">
        <f>'WEEKLY COMPETITIVE REPORT'!S27</f>
        <v>815</v>
      </c>
      <c r="T27" s="64">
        <f>'WEEKLY COMPETITIVE REPORT'!T27</f>
        <v>-34.162134162134166</v>
      </c>
      <c r="U27" s="14">
        <f>'WEEKLY COMPETITIVE REPORT'!U27/Y17</f>
        <v>98.21263085635833</v>
      </c>
      <c r="V27" s="14">
        <f t="shared" si="4"/>
        <v>141.37302011033992</v>
      </c>
      <c r="W27" s="25">
        <f t="shared" si="5"/>
        <v>3491.1651135045167</v>
      </c>
      <c r="X27" s="22">
        <f>'WEEKLY COMPETITIVE REPORT'!X27</f>
        <v>124787</v>
      </c>
      <c r="Y27" s="56">
        <f>'WEEKLY COMPETITIVE REPORT'!Y27</f>
        <v>125659</v>
      </c>
    </row>
    <row r="28" spans="1:25" ht="12.75">
      <c r="A28" s="50">
        <v>15</v>
      </c>
      <c r="B28" s="4">
        <f>'WEEKLY COMPETITIVE REPORT'!B28</f>
        <v>20</v>
      </c>
      <c r="C28" s="4" t="str">
        <f>'WEEKLY COMPETITIVE REPORT'!C28</f>
        <v>DALLAS BUYERS CLUB</v>
      </c>
      <c r="D28" s="4" t="str">
        <f>'WEEKLY COMPETITIVE REPORT'!D28</f>
        <v>KLUB ZDRAVJA DALLAS</v>
      </c>
      <c r="E28" s="4" t="str">
        <f>'WEEKLY COMPETITIVE REPORT'!E28</f>
        <v>IND</v>
      </c>
      <c r="F28" s="4" t="str">
        <f>'WEEKLY COMPETITIVE REPORT'!F28</f>
        <v>Cinemania</v>
      </c>
      <c r="G28" s="37">
        <f>'WEEKLY COMPETITIVE REPORT'!G28</f>
        <v>4</v>
      </c>
      <c r="H28" s="37">
        <f>'WEEKLY COMPETITIVE REPORT'!H28</f>
        <v>8</v>
      </c>
      <c r="I28" s="14">
        <f>'WEEKLY COMPETITIVE REPORT'!I28/Y4</f>
        <v>1085.1575013347572</v>
      </c>
      <c r="J28" s="14">
        <f>'WEEKLY COMPETITIVE REPORT'!J28/Y17</f>
        <v>0.17573365368113952</v>
      </c>
      <c r="K28" s="22">
        <f>'WEEKLY COMPETITIVE REPORT'!K28</f>
        <v>241</v>
      </c>
      <c r="L28" s="22">
        <f>'WEEKLY COMPETITIVE REPORT'!L28</f>
        <v>198</v>
      </c>
      <c r="M28" s="64">
        <f>'WEEKLY COMPETITIVE REPORT'!M28</f>
        <v>-20.60546875</v>
      </c>
      <c r="N28" s="14">
        <f t="shared" si="3"/>
        <v>135.64468766684465</v>
      </c>
      <c r="O28" s="37">
        <f>'WEEKLY COMPETITIVE REPORT'!O28</f>
        <v>8</v>
      </c>
      <c r="P28" s="14">
        <f>'WEEKLY COMPETITIVE REPORT'!P28/Y4</f>
        <v>3392.9524826481584</v>
      </c>
      <c r="Q28" s="14">
        <f>'WEEKLY COMPETITIVE REPORT'!Q28/Y17</f>
        <v>0.3155997940621246</v>
      </c>
      <c r="R28" s="22">
        <f>'WEEKLY COMPETITIVE REPORT'!R28</f>
        <v>872</v>
      </c>
      <c r="S28" s="22">
        <f>'WEEKLY COMPETITIVE REPORT'!S28</f>
        <v>400</v>
      </c>
      <c r="T28" s="64">
        <f>'WEEKLY COMPETITIVE REPORT'!T28</f>
        <v>38.22729744426317</v>
      </c>
      <c r="U28" s="14">
        <f>'WEEKLY COMPETITIVE REPORT'!U28/Y17</f>
        <v>1.3607345117556204</v>
      </c>
      <c r="V28" s="14">
        <f t="shared" si="4"/>
        <v>424.1190603310198</v>
      </c>
      <c r="W28" s="25">
        <f t="shared" si="5"/>
        <v>3394.313217159914</v>
      </c>
      <c r="X28" s="22">
        <f>'WEEKLY COMPETITIVE REPORT'!W29</f>
        <v>67452</v>
      </c>
      <c r="Y28" s="56">
        <f>'WEEKLY COMPETITIVE REPORT'!X29</f>
        <v>12017</v>
      </c>
    </row>
    <row r="29" spans="1:25" ht="12.75">
      <c r="A29" s="50">
        <v>16</v>
      </c>
      <c r="B29" s="4">
        <f>'WEEKLY COMPETITIVE REPORT'!B29</f>
        <v>13</v>
      </c>
      <c r="C29" s="4" t="str">
        <f>'WEEKLY COMPETITIVE REPORT'!C29</f>
        <v>AMERICAN HUSTLE</v>
      </c>
      <c r="D29" s="4" t="str">
        <f>'WEEKLY COMPETITIVE REPORT'!D29</f>
        <v>AMERIŠKE PREVARE</v>
      </c>
      <c r="E29" s="4" t="str">
        <f>'WEEKLY COMPETITIVE REPORT'!E29</f>
        <v>SONY</v>
      </c>
      <c r="F29" s="4" t="str">
        <f>'WEEKLY COMPETITIVE REPORT'!F29</f>
        <v>CF</v>
      </c>
      <c r="G29" s="37">
        <f>'WEEKLY COMPETITIVE REPORT'!G29</f>
        <v>6</v>
      </c>
      <c r="H29" s="37">
        <f>'WEEKLY COMPETITIVE REPORT'!H29</f>
        <v>13</v>
      </c>
      <c r="I29" s="14">
        <f>'WEEKLY COMPETITIVE REPORT'!I29/Y4</f>
        <v>1914.0416444207156</v>
      </c>
      <c r="J29" s="14">
        <f>'WEEKLY COMPETITIVE REPORT'!J29/Y17</f>
        <v>0.4338424575253132</v>
      </c>
      <c r="K29" s="22">
        <f>'WEEKLY COMPETITIVE REPORT'!K29</f>
        <v>247</v>
      </c>
      <c r="L29" s="22">
        <f>'WEEKLY COMPETITIVE REPORT'!L29</f>
        <v>419</v>
      </c>
      <c r="M29" s="64">
        <f>'WEEKLY COMPETITIVE REPORT'!M29</f>
        <v>-43.2753164556962</v>
      </c>
      <c r="N29" s="14">
        <f t="shared" si="3"/>
        <v>147.23397264774735</v>
      </c>
      <c r="O29" s="37">
        <f>'WEEKLY COMPETITIVE REPORT'!O29</f>
        <v>13</v>
      </c>
      <c r="P29" s="14">
        <f>'WEEKLY COMPETITIVE REPORT'!P29/Y4</f>
        <v>2968.4997330485853</v>
      </c>
      <c r="Q29" s="14">
        <f>'WEEKLY COMPETITIVE REPORT'!Q29/Y17</f>
        <v>0.6677535610090956</v>
      </c>
      <c r="R29" s="22">
        <f>'WEEKLY COMPETITIVE REPORT'!R29</f>
        <v>399</v>
      </c>
      <c r="S29" s="22">
        <f>'WEEKLY COMPETITIVE REPORT'!S29</f>
        <v>672</v>
      </c>
      <c r="T29" s="64">
        <f>'WEEKLY COMPETITIVE REPORT'!T29</f>
        <v>-42.84245695194038</v>
      </c>
      <c r="U29" s="14" t="e">
        <f>'WEEKLY COMPETITIVE REPORT'!#REF!/Y4</f>
        <v>#REF!</v>
      </c>
      <c r="V29" s="14">
        <f t="shared" si="4"/>
        <v>228.34613331142964</v>
      </c>
      <c r="W29" s="25" t="e">
        <f t="shared" si="5"/>
        <v>#REF!</v>
      </c>
      <c r="X29" s="22" t="e">
        <f>'WEEKLY COMPETITIVE REPORT'!#REF!</f>
        <v>#REF!</v>
      </c>
      <c r="Y29" s="56">
        <f>'WEEKLY COMPETITIVE REPORT'!Y29</f>
        <v>12416</v>
      </c>
    </row>
    <row r="30" spans="1:25" ht="12.75">
      <c r="A30" s="51">
        <v>17</v>
      </c>
      <c r="B30" s="4">
        <f>'WEEKLY COMPETITIVE REPORT'!B30</f>
        <v>15</v>
      </c>
      <c r="C30" s="4" t="str">
        <f>'WEEKLY COMPETITIVE REPORT'!C30</f>
        <v>ROBOCOP</v>
      </c>
      <c r="D30" s="4" t="str">
        <f>'WEEKLY COMPETITIVE REPORT'!D30</f>
        <v>ROBOCOP</v>
      </c>
      <c r="E30" s="4" t="str">
        <f>'WEEKLY COMPETITIVE REPORT'!E30</f>
        <v>SONY</v>
      </c>
      <c r="F30" s="4" t="str">
        <f>'WEEKLY COMPETITIVE REPORT'!F30</f>
        <v>CF</v>
      </c>
      <c r="G30" s="37">
        <f>'WEEKLY COMPETITIVE REPORT'!G30</f>
        <v>4</v>
      </c>
      <c r="H30" s="37">
        <f>'WEEKLY COMPETITIVE REPORT'!H30</f>
        <v>11</v>
      </c>
      <c r="I30" s="14">
        <f>'WEEKLY COMPETITIVE REPORT'!I30/Y4</f>
        <v>2059.5301655098774</v>
      </c>
      <c r="J30" s="14">
        <f>'WEEKLY COMPETITIVE REPORT'!J30/Y17</f>
        <v>0.33585035181053713</v>
      </c>
      <c r="K30" s="22">
        <f>'WEEKLY COMPETITIVE REPORT'!K30</f>
        <v>273</v>
      </c>
      <c r="L30" s="22">
        <f>'WEEKLY COMPETITIVE REPORT'!L30</f>
        <v>335</v>
      </c>
      <c r="M30" s="64">
        <f>'WEEKLY COMPETITIVE REPORT'!M30</f>
        <v>-21.15482881962187</v>
      </c>
      <c r="N30" s="14">
        <f t="shared" si="3"/>
        <v>187.2300150463525</v>
      </c>
      <c r="O30" s="37">
        <f>'WEEKLY COMPETITIVE REPORT'!O30</f>
        <v>11</v>
      </c>
      <c r="P30" s="14">
        <f>'WEEKLY COMPETITIVE REPORT'!P30/Y4</f>
        <v>2860.384410037373</v>
      </c>
      <c r="Q30" s="14">
        <f>'WEEKLY COMPETITIVE REPORT'!Q30/Y17</f>
        <v>0.5165608374806934</v>
      </c>
      <c r="R30" s="22">
        <f>'WEEKLY COMPETITIVE REPORT'!R30</f>
        <v>398</v>
      </c>
      <c r="S30" s="22">
        <f>'WEEKLY COMPETITIVE REPORT'!S30</f>
        <v>569</v>
      </c>
      <c r="T30" s="64">
        <f>'WEEKLY COMPETITIVE REPORT'!T30</f>
        <v>-28.803986710963457</v>
      </c>
      <c r="U30" s="14">
        <f>'WEEKLY COMPETITIVE REPORT'!U30/Y4</f>
        <v>28912.17298451682</v>
      </c>
      <c r="V30" s="14">
        <f t="shared" si="4"/>
        <v>260.0349463670339</v>
      </c>
      <c r="W30" s="25">
        <f t="shared" si="5"/>
        <v>31772.55739455419</v>
      </c>
      <c r="X30" s="22">
        <f>'WEEKLY COMPETITIVE REPORT'!X30</f>
        <v>4139</v>
      </c>
      <c r="Y30" s="56">
        <f>'WEEKLY COMPETITIVE REPORT'!Y30</f>
        <v>4537</v>
      </c>
    </row>
    <row r="31" spans="1:25" ht="12.75">
      <c r="A31" s="50">
        <v>18</v>
      </c>
      <c r="B31" s="4">
        <f>'WEEKLY COMPETITIVE REPORT'!B31</f>
        <v>12</v>
      </c>
      <c r="C31" s="4" t="str">
        <f>'WEEKLY COMPETITIVE REPORT'!C31</f>
        <v>CUBAN FURY</v>
      </c>
      <c r="D31" s="4" t="str">
        <f>'WEEKLY COMPETITIVE REPORT'!D31</f>
        <v>DIVJA SALSA</v>
      </c>
      <c r="E31" s="4" t="str">
        <f>'WEEKLY COMPETITIVE REPORT'!E31</f>
        <v>IND</v>
      </c>
      <c r="F31" s="4" t="str">
        <f>'WEEKLY COMPETITIVE REPORT'!F31</f>
        <v>Cinemania</v>
      </c>
      <c r="G31" s="37">
        <f>'WEEKLY COMPETITIVE REPORT'!G31</f>
        <v>3</v>
      </c>
      <c r="H31" s="37">
        <f>'WEEKLY COMPETITIVE REPORT'!H31</f>
        <v>9</v>
      </c>
      <c r="I31" s="14">
        <f>'WEEKLY COMPETITIVE REPORT'!I31/Y4</f>
        <v>1621.7298451681795</v>
      </c>
      <c r="J31" s="14">
        <f>'WEEKLY COMPETITIVE REPORT'!J31/Y17</f>
        <v>0.564441393512957</v>
      </c>
      <c r="K31" s="22">
        <f>'WEEKLY COMPETITIVE REPORT'!K31</f>
        <v>206</v>
      </c>
      <c r="L31" s="22">
        <f>'WEEKLY COMPETITIVE REPORT'!L31</f>
        <v>588</v>
      </c>
      <c r="M31" s="64">
        <f>'WEEKLY COMPETITIVE REPORT'!M31</f>
        <v>-63.0586804499848</v>
      </c>
      <c r="N31" s="14">
        <f t="shared" si="3"/>
        <v>180.19220501868662</v>
      </c>
      <c r="O31" s="37">
        <f>'WEEKLY COMPETITIVE REPORT'!O31</f>
        <v>9</v>
      </c>
      <c r="P31" s="14">
        <f>'WEEKLY COMPETITIVE REPORT'!P31/Y4</f>
        <v>2729.578216764549</v>
      </c>
      <c r="Q31" s="14">
        <f>'WEEKLY COMPETITIVE REPORT'!Q31/Y17</f>
        <v>0.80298609919341</v>
      </c>
      <c r="R31" s="22">
        <f>'WEEKLY COMPETITIVE REPORT'!R31</f>
        <v>362</v>
      </c>
      <c r="S31" s="22">
        <f>'WEEKLY COMPETITIVE REPORT'!S31</f>
        <v>888</v>
      </c>
      <c r="T31" s="64">
        <f>'WEEKLY COMPETITIVE REPORT'!T31</f>
        <v>-56.29407993160932</v>
      </c>
      <c r="U31" s="14">
        <f>'WEEKLY COMPETITIVE REPORT'!U31/Y4</f>
        <v>18360.91831286706</v>
      </c>
      <c r="V31" s="14">
        <f t="shared" si="4"/>
        <v>303.2864685293943</v>
      </c>
      <c r="W31" s="25">
        <f t="shared" si="5"/>
        <v>21090.496529631608</v>
      </c>
      <c r="X31" s="22">
        <f>'WEEKLY COMPETITIVE REPORT'!X31</f>
        <v>2643</v>
      </c>
      <c r="Y31" s="56">
        <f>'WEEKLY COMPETITIVE REPORT'!Y31</f>
        <v>3005</v>
      </c>
    </row>
    <row r="32" spans="1:25" ht="12.75">
      <c r="A32" s="50">
        <v>19</v>
      </c>
      <c r="B32" s="4" t="str">
        <f>'WEEKLY COMPETITIVE REPORT'!B32</f>
        <v>New</v>
      </c>
      <c r="C32" s="4" t="str">
        <f>'WEEKLY COMPETITIVE REPORT'!C32</f>
        <v>IMMIGRANT</v>
      </c>
      <c r="D32" s="4" t="str">
        <f>'WEEKLY COMPETITIVE REPORT'!D32</f>
        <v>PRISELJENKA</v>
      </c>
      <c r="E32" s="4" t="str">
        <f>'WEEKLY COMPETITIVE REPORT'!E32</f>
        <v>IND</v>
      </c>
      <c r="F32" s="4" t="str">
        <f>'WEEKLY COMPETITIVE REPORT'!F32</f>
        <v>FIVIA</v>
      </c>
      <c r="G32" s="37">
        <f>'WEEKLY COMPETITIVE REPORT'!G32</f>
        <v>1</v>
      </c>
      <c r="H32" s="37">
        <f>'WEEKLY COMPETITIVE REPORT'!H32</f>
        <v>7</v>
      </c>
      <c r="I32" s="14">
        <f>'WEEKLY COMPETITIVE REPORT'!I32/Y4</f>
        <v>1254.6716497597438</v>
      </c>
      <c r="J32" s="14">
        <f>'WEEKLY COMPETITIVE REPORT'!J32/Y17</f>
        <v>0</v>
      </c>
      <c r="K32" s="22">
        <f>'WEEKLY COMPETITIVE REPORT'!K32</f>
        <v>169</v>
      </c>
      <c r="L32" s="22">
        <f>'WEEKLY COMPETITIVE REPORT'!L32</f>
        <v>0</v>
      </c>
      <c r="M32" s="64">
        <f>'WEEKLY COMPETITIVE REPORT'!M32</f>
        <v>0</v>
      </c>
      <c r="N32" s="14">
        <f t="shared" si="3"/>
        <v>179.23880710853481</v>
      </c>
      <c r="O32" s="37">
        <f>'WEEKLY COMPETITIVE REPORT'!O32</f>
        <v>7</v>
      </c>
      <c r="P32" s="14">
        <f>'WEEKLY COMPETITIVE REPORT'!P32/Y4</f>
        <v>1731.1799252536039</v>
      </c>
      <c r="Q32" s="14">
        <f>'WEEKLY COMPETITIVE REPORT'!Q32/Y17</f>
        <v>0</v>
      </c>
      <c r="R32" s="22">
        <f>'WEEKLY COMPETITIVE REPORT'!R32</f>
        <v>258</v>
      </c>
      <c r="S32" s="22">
        <f>'WEEKLY COMPETITIVE REPORT'!S32</f>
        <v>0</v>
      </c>
      <c r="T32" s="64">
        <f>'WEEKLY COMPETITIVE REPORT'!T32</f>
        <v>0</v>
      </c>
      <c r="U32" s="14">
        <f>'WEEKLY COMPETITIVE REPORT'!U32/Y4</f>
        <v>0</v>
      </c>
      <c r="V32" s="14">
        <f t="shared" si="4"/>
        <v>247.31141789337198</v>
      </c>
      <c r="W32" s="25">
        <f t="shared" si="5"/>
        <v>1731.1799252536039</v>
      </c>
      <c r="X32" s="22">
        <f>'WEEKLY COMPETITIVE REPORT'!X32</f>
        <v>0</v>
      </c>
      <c r="Y32" s="56">
        <f>'WEEKLY COMPETITIVE REPORT'!Y32</f>
        <v>258</v>
      </c>
    </row>
    <row r="33" spans="1:25" ht="13.5" thickBot="1">
      <c r="A33" s="50">
        <v>20</v>
      </c>
      <c r="B33" s="4">
        <f>'WEEKLY COMPETITIVE REPORT'!B33</f>
        <v>16</v>
      </c>
      <c r="C33" s="4" t="str">
        <f>'WEEKLY COMPETITIVE REPORT'!C33</f>
        <v>THE BUTLER</v>
      </c>
      <c r="D33" s="4" t="str">
        <f>'WEEKLY COMPETITIVE REPORT'!D33</f>
        <v>BATLER</v>
      </c>
      <c r="E33" s="4" t="str">
        <f>'WEEKLY COMPETITIVE REPORT'!E33</f>
        <v>IND</v>
      </c>
      <c r="F33" s="4" t="str">
        <f>'WEEKLY COMPETITIVE REPORT'!F33</f>
        <v>Cinemania</v>
      </c>
      <c r="G33" s="37">
        <f>'WEEKLY COMPETITIVE REPORT'!G33</f>
        <v>2</v>
      </c>
      <c r="H33" s="37">
        <f>'WEEKLY COMPETITIVE REPORT'!H33</f>
        <v>7</v>
      </c>
      <c r="I33" s="14">
        <f>'WEEKLY COMPETITIVE REPORT'!I33/Y4</f>
        <v>1285.3710624666312</v>
      </c>
      <c r="J33" s="14">
        <f>'WEEKLY COMPETITIVE REPORT'!J33/Y17</f>
        <v>0.2968937703792689</v>
      </c>
      <c r="K33" s="22">
        <f>'WEEKLY COMPETITIVE REPORT'!K33</f>
        <v>162</v>
      </c>
      <c r="L33" s="22">
        <f>'WEEKLY COMPETITIVE REPORT'!L33</f>
        <v>281</v>
      </c>
      <c r="M33" s="64">
        <f>'WEEKLY COMPETITIVE REPORT'!M33</f>
        <v>-44.335260115606935</v>
      </c>
      <c r="N33" s="14">
        <f t="shared" si="3"/>
        <v>183.62443749523302</v>
      </c>
      <c r="O33" s="37">
        <f>'WEEKLY COMPETITIVE REPORT'!O33</f>
        <v>7</v>
      </c>
      <c r="P33" s="14">
        <f>'WEEKLY COMPETITIVE REPORT'!P33/Y4</f>
        <v>1728.510411105179</v>
      </c>
      <c r="Q33" s="14">
        <f>'WEEKLY COMPETITIVE REPORT'!Q33/Y17</f>
        <v>0.4448258108803844</v>
      </c>
      <c r="R33" s="22">
        <f>'WEEKLY COMPETITIVE REPORT'!R33</f>
        <v>231</v>
      </c>
      <c r="S33" s="22">
        <f>'WEEKLY COMPETITIVE REPORT'!S33</f>
        <v>467</v>
      </c>
      <c r="T33" s="64">
        <f>'WEEKLY COMPETITIVE REPORT'!T33</f>
        <v>-50.038580246913575</v>
      </c>
      <c r="U33" s="14">
        <f>'WEEKLY COMPETITIVE REPORT'!U33/Y4</f>
        <v>3459.6903363587826</v>
      </c>
      <c r="V33" s="14">
        <f t="shared" si="4"/>
        <v>246.93005872931127</v>
      </c>
      <c r="W33" s="25">
        <f t="shared" si="5"/>
        <v>5188.200747463961</v>
      </c>
      <c r="X33" s="22">
        <f>'WEEKLY COMPETITIVE REPORT'!X33</f>
        <v>467</v>
      </c>
      <c r="Y33" s="56">
        <f>'WEEKLY COMPETITIVE REPORT'!Y33</f>
        <v>698</v>
      </c>
    </row>
    <row r="34" spans="1:25" s="36" customFormat="1" ht="12.75" thickBot="1">
      <c r="A34" s="33"/>
      <c r="B34" s="34"/>
      <c r="C34" s="57" t="str">
        <f>'WEEKLY COMPETITIVE REPORT'!C34</f>
        <v>T O T A L</v>
      </c>
      <c r="D34" s="57"/>
      <c r="E34" s="57">
        <f>'WEEKLY COMPETITIVE REPORT'!E34</f>
        <v>0</v>
      </c>
      <c r="F34" s="57">
        <f>'WEEKLY COMPETITIVE REPORT'!F34</f>
        <v>0</v>
      </c>
      <c r="G34" s="58">
        <f>'WEEKLY COMPETITIVE REPORT'!G34</f>
        <v>0</v>
      </c>
      <c r="H34" s="40">
        <f>'WEEKLY COMPETITIVE REPORT'!H34</f>
        <v>230</v>
      </c>
      <c r="I34" s="32">
        <f>SUM(I14:I33)</f>
        <v>104774.42605445809</v>
      </c>
      <c r="J34" s="31">
        <f>SUM(J14:J33)</f>
        <v>120580.12417386852</v>
      </c>
      <c r="K34" s="31">
        <f>SUM(K14:K33)</f>
        <v>14105</v>
      </c>
      <c r="L34" s="31">
        <f>SUM(L14:L33)</f>
        <v>18346</v>
      </c>
      <c r="M34" s="64">
        <f>'WEEKLY COMPETITIVE REPORT'!M34</f>
        <v>-66.30162273546836</v>
      </c>
      <c r="N34" s="32">
        <f>I34/H34</f>
        <v>455.54098284546996</v>
      </c>
      <c r="O34" s="40">
        <f>'WEEKLY COMPETITIVE REPORT'!O34</f>
        <v>230</v>
      </c>
      <c r="P34" s="31">
        <f>SUM(P14:P33)</f>
        <v>153858.78270154833</v>
      </c>
      <c r="Q34" s="31">
        <f>SUM(Q14:Q33)</f>
        <v>201104.58491744203</v>
      </c>
      <c r="R34" s="31">
        <f>SUM(R14:R33)</f>
        <v>22405</v>
      </c>
      <c r="S34" s="31">
        <f>SUM(S14:S33)</f>
        <v>33081</v>
      </c>
      <c r="T34" s="65">
        <f>P34/Q34-100%</f>
        <v>-0.23493150211015412</v>
      </c>
      <c r="U34" s="31" t="e">
        <f>SUM(U14:U33)</f>
        <v>#REF!</v>
      </c>
      <c r="V34" s="32">
        <f>P34/O34</f>
        <v>668.9512291371667</v>
      </c>
      <c r="W34" s="31" t="e">
        <f>SUM(W14:W33)</f>
        <v>#REF!</v>
      </c>
      <c r="X34" s="31" t="e">
        <f>SUM(X14:X33)</f>
        <v>#REF!</v>
      </c>
      <c r="Y34" s="35">
        <f>SUM(Y14:Y33)</f>
        <v>384112</v>
      </c>
    </row>
    <row r="35" spans="9:12" ht="12.75">
      <c r="I35" s="23"/>
      <c r="J35" s="23"/>
      <c r="K35" s="23"/>
      <c r="L35" s="23"/>
    </row>
  </sheetData>
  <sheetProtection/>
  <printOptions/>
  <pageMargins left="0.5905511811023623" right="0.75" top="0.984251968503937" bottom="0.984251968503937" header="0.5118110236220472" footer="0.5118110236220472"/>
  <pageSetup fitToHeight="1" fitToWidth="1" horizontalDpi="600" verticalDpi="600" orientation="landscape" paperSize="9" scale="89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SLO WEEK TOP 10</dc:title>
  <dc:subject/>
  <dc:creator>JANKO CRETNIK</dc:creator>
  <cp:keywords/>
  <dc:description/>
  <cp:lastModifiedBy>krneki</cp:lastModifiedBy>
  <cp:lastPrinted>2010-10-21T13:56:26Z</cp:lastPrinted>
  <dcterms:created xsi:type="dcterms:W3CDTF">1998-07-08T11:15:35Z</dcterms:created>
  <dcterms:modified xsi:type="dcterms:W3CDTF">2014-03-06T11:38:21Z</dcterms:modified>
  <cp:category/>
  <cp:version/>
  <cp:contentType/>
  <cp:contentStatus/>
</cp:coreProperties>
</file>