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320" windowWidth="25260" windowHeight="10065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<sst xmlns="http://schemas.openxmlformats.org/spreadsheetml/2006/main" count="269" uniqueCount="95">
  <si>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</si>
  <si>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</si>
  <si>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</si>
  <si>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</si>
  <si>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</si>
  <si>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</si>
  <si>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</si>
  <si>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</si>
  <si>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</si>
  <si>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</si>
  <si>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</si>
  <si>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</si>
  <si>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</si>
  <si>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</si>
  <si>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</si>
  <si>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</si>
  <si>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</si>
  <si>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</si>
  <si>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</si>
  <si>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</si>
  <si>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</si>
  <si>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</si>
  <si>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</si>
  <si>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</si>
  <si>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</si>
  <si>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</si>
  <si>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</si>
  <si>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</si>
  <si>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</si>
  <si>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</si>
  <si>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</si>
  <si>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</si>
  <si>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</si>
  <si>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</si>
  <si>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</si>
  <si>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</si>
  <si>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</si>
  <si>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</si>
  <si>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</si>
  <si>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</si>
  <si>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</si>
  <si>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</si>
  <si>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CF</t>
  </si>
  <si>
    <t>UNI</t>
  </si>
  <si>
    <t>Karantanija</t>
  </si>
  <si>
    <t>QU'EST-CE QU'ON A FAIT AU BON DIEU?</t>
  </si>
  <si>
    <t>BOG, LE KAJ SMO ZAGREŠILI</t>
  </si>
  <si>
    <t>IND</t>
  </si>
  <si>
    <t>FIVIA</t>
  </si>
  <si>
    <t>Blitz</t>
  </si>
  <si>
    <t>T O T A L</t>
  </si>
  <si>
    <t>All amounts in $ US</t>
  </si>
  <si>
    <t>CUM.  B.O.</t>
  </si>
  <si>
    <t>FOX</t>
  </si>
  <si>
    <t>WB</t>
  </si>
  <si>
    <t>DUMB AND DUMBER TO</t>
  </si>
  <si>
    <t>BUTEC IN BUTEC DA</t>
  </si>
  <si>
    <t>THE BOXTROLLS</t>
  </si>
  <si>
    <t>ŠKATLARJI</t>
  </si>
  <si>
    <t>HUNGER GAMES</t>
  </si>
  <si>
    <t>IGRE LAKOTE: UPOR, 1.DEL</t>
  </si>
  <si>
    <t>PENGUINS OF MADAGASCAR</t>
  </si>
  <si>
    <t>PINGVINI Z MADAGASKARJA</t>
  </si>
  <si>
    <t>L'APPRENTI PERE NOEL ET LE FLOCON MAGIQUE</t>
  </si>
  <si>
    <t>BOŽIČKOV VAJENEC IN ČAROBNA SNEŽINKA</t>
  </si>
  <si>
    <t>HOBBIT: BATTLE OF THE FIVE ARMIES</t>
  </si>
  <si>
    <t>HOBIT: BITKA PETIH VOJSKA</t>
  </si>
  <si>
    <t>ZIMSKO SPANJE</t>
  </si>
  <si>
    <t>PADDINGTON</t>
  </si>
  <si>
    <t>EXODUS: GODS AND KINGS</t>
  </si>
  <si>
    <t>EKSODUS: BOGOVI IN KRALJI</t>
  </si>
  <si>
    <t>FRENCH WOMAN</t>
  </si>
  <si>
    <t>FRANCOZINJE</t>
  </si>
  <si>
    <t>KIS UYKUSU</t>
  </si>
  <si>
    <t>HECTOR AND THE SEARCH FOR HAPPINES</t>
  </si>
  <si>
    <t>HECTOR IN ISKANJE SREČE</t>
  </si>
  <si>
    <t>SEVENTH SON</t>
  </si>
  <si>
    <t>SEDMI SIN</t>
  </si>
  <si>
    <t>NIGHT AT THE MUSEUM 3</t>
  </si>
  <si>
    <t>SAMBA</t>
  </si>
  <si>
    <t>NOČ V MUZEJU: SKRIVNOST GROBNICE</t>
  </si>
  <si>
    <t>01 - Jan</t>
  </si>
  <si>
    <t>07 - Jan</t>
  </si>
  <si>
    <t>02 - Jan</t>
  </si>
  <si>
    <t>04 - Jan</t>
  </si>
  <si>
    <t>Rev</t>
  </si>
  <si>
    <t>MAYA THE BEE</t>
  </si>
  <si>
    <t>ČEBELICA MAJA</t>
  </si>
  <si>
    <t>MR. TURNER</t>
  </si>
  <si>
    <t>G. TURNER</t>
  </si>
  <si>
    <t>SONY</t>
  </si>
  <si>
    <t>JOHN WICK</t>
  </si>
  <si>
    <t>ANNABELLE</t>
  </si>
  <si>
    <t>VLOGA ZA EMO</t>
  </si>
  <si>
    <t>Constantin Film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</si>
</sst>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20" fontId="6" fillId="0" borderId="45" xfId="0" applyNumberFormat="1" applyFont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5742187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83</v>
      </c>
      <c r="L4" s="12"/>
      <c r="M4" s="81" t="s">
        <v>84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81</v>
      </c>
      <c r="L5" s="22"/>
      <c r="M5" s="82" t="s">
        <v>82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1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42012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3.5" thickBot="1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65</v>
      </c>
      <c r="D14" s="48" t="s">
        <v>66</v>
      </c>
      <c r="E14" s="49" t="s">
        <v>54</v>
      </c>
      <c r="F14" s="49" t="s">
        <v>49</v>
      </c>
      <c r="G14" s="50">
        <v>4</v>
      </c>
      <c r="H14" s="50">
        <v>26</v>
      </c>
      <c r="I14" s="51">
        <v>31425</v>
      </c>
      <c r="J14" s="51">
        <v>52915</v>
      </c>
      <c r="K14" s="51">
        <v>4402</v>
      </c>
      <c r="L14" s="51">
        <v>7560</v>
      </c>
      <c r="M14" s="52">
        <f>(I14/J14*100)-100</f>
        <v>-40.61230274969291</v>
      </c>
      <c r="N14" s="51">
        <f>I14/H14</f>
        <v>1208.6538461538462</v>
      </c>
      <c r="O14" s="60">
        <v>26</v>
      </c>
      <c r="P14" s="51">
        <v>43049</v>
      </c>
      <c r="Q14" s="51">
        <v>96372</v>
      </c>
      <c r="R14" s="91">
        <v>6331</v>
      </c>
      <c r="S14" s="91">
        <v>15079</v>
      </c>
      <c r="T14" s="52">
        <f>(P14/Q14*100)-100</f>
        <v>-55.33038641929191</v>
      </c>
      <c r="U14" s="92">
        <v>338619</v>
      </c>
      <c r="V14" s="91">
        <f>P14/O14</f>
        <v>1655.7307692307693</v>
      </c>
      <c r="W14" s="85">
        <f>SUM(U14,P14)</f>
        <v>381668</v>
      </c>
      <c r="X14" s="54">
        <v>53616</v>
      </c>
      <c r="Y14" s="55">
        <f>SUM(X14,R14)</f>
        <v>59947</v>
      </c>
    </row>
    <row r="15" spans="1:25" ht="12.75">
      <c r="A15" s="47">
        <v>2</v>
      </c>
      <c r="B15" s="47">
        <v>2</v>
      </c>
      <c r="C15" s="108" t="s">
        <v>68</v>
      </c>
      <c r="D15" s="48" t="s">
        <v>68</v>
      </c>
      <c r="E15" s="49" t="s">
        <v>47</v>
      </c>
      <c r="F15" s="49" t="s">
        <v>49</v>
      </c>
      <c r="G15" s="50">
        <v>3</v>
      </c>
      <c r="H15" s="50">
        <v>12</v>
      </c>
      <c r="I15" s="51">
        <v>15852</v>
      </c>
      <c r="J15" s="51">
        <v>17994</v>
      </c>
      <c r="K15" s="51">
        <v>3028</v>
      </c>
      <c r="L15" s="51">
        <v>3504</v>
      </c>
      <c r="M15" s="52">
        <f>(I15/J15*100)-100</f>
        <v>-11.903967989329772</v>
      </c>
      <c r="N15" s="51">
        <f>I15/H15</f>
        <v>1321</v>
      </c>
      <c r="O15" s="60">
        <v>12</v>
      </c>
      <c r="P15" s="51">
        <v>20570</v>
      </c>
      <c r="Q15" s="51">
        <v>32494</v>
      </c>
      <c r="R15" s="93">
        <v>4098</v>
      </c>
      <c r="S15" s="93">
        <v>6962</v>
      </c>
      <c r="T15" s="52">
        <f>(P15/Q15*100)-100</f>
        <v>-36.69600541638456</v>
      </c>
      <c r="U15" s="86">
        <v>58515</v>
      </c>
      <c r="V15" s="93">
        <f>P15/O15</f>
        <v>1714.1666666666667</v>
      </c>
      <c r="W15" s="86">
        <f>SUM(U15,P15)</f>
        <v>79085</v>
      </c>
      <c r="X15" s="87">
        <v>12907</v>
      </c>
      <c r="Y15" s="55">
        <f>SUM(X15,R15)</f>
        <v>17005</v>
      </c>
    </row>
    <row r="16" spans="1:25" ht="12.75">
      <c r="A16" s="47">
        <v>3</v>
      </c>
      <c r="B16" s="47">
        <v>3</v>
      </c>
      <c r="C16" s="48" t="s">
        <v>61</v>
      </c>
      <c r="D16" s="48" t="s">
        <v>62</v>
      </c>
      <c r="E16" s="49" t="s">
        <v>53</v>
      </c>
      <c r="F16" s="49" t="s">
        <v>49</v>
      </c>
      <c r="G16" s="50">
        <v>6</v>
      </c>
      <c r="H16" s="50">
        <v>22</v>
      </c>
      <c r="I16" s="51">
        <v>12565</v>
      </c>
      <c r="J16" s="51">
        <v>15440</v>
      </c>
      <c r="K16" s="56">
        <v>2145</v>
      </c>
      <c r="L16" s="56">
        <v>2632</v>
      </c>
      <c r="M16" s="52">
        <f>(I16/J16*100)-100</f>
        <v>-18.620466321243526</v>
      </c>
      <c r="N16" s="51">
        <f>I16/H16</f>
        <v>571.1363636363636</v>
      </c>
      <c r="O16" s="53">
        <v>22</v>
      </c>
      <c r="P16" s="59">
        <v>14603</v>
      </c>
      <c r="Q16" s="59">
        <v>27930</v>
      </c>
      <c r="R16" s="94">
        <v>2519</v>
      </c>
      <c r="S16" s="94">
        <v>5343</v>
      </c>
      <c r="T16" s="52">
        <f>(P16/Q16*100)-100</f>
        <v>-47.71571786609381</v>
      </c>
      <c r="U16" s="86">
        <v>161107</v>
      </c>
      <c r="V16" s="93">
        <f>P16/O16</f>
        <v>663.7727272727273</v>
      </c>
      <c r="W16" s="86">
        <f>SUM(U16,P16)</f>
        <v>175710</v>
      </c>
      <c r="X16" s="88">
        <v>29850</v>
      </c>
      <c r="Y16" s="55">
        <f>SUM(X16,R16)</f>
        <v>32369</v>
      </c>
    </row>
    <row r="17" spans="1:25" ht="12.75">
      <c r="A17" s="47">
        <v>4</v>
      </c>
      <c r="B17" s="47" t="s">
        <v>41</v>
      </c>
      <c r="C17" s="58" t="s">
        <v>91</v>
      </c>
      <c r="D17" s="58" t="s">
        <v>91</v>
      </c>
      <c r="E17" s="49" t="s">
        <v>47</v>
      </c>
      <c r="F17" s="49" t="s">
        <v>49</v>
      </c>
      <c r="G17" s="50">
        <v>1</v>
      </c>
      <c r="H17" s="50">
        <v>6</v>
      </c>
      <c r="I17" s="56">
        <v>9340</v>
      </c>
      <c r="J17" s="56"/>
      <c r="K17" s="56">
        <v>1591</v>
      </c>
      <c r="L17" s="56"/>
      <c r="M17" s="52"/>
      <c r="N17" s="51">
        <f>I17/H17</f>
        <v>1556.6666666666667</v>
      </c>
      <c r="O17" s="53">
        <v>6</v>
      </c>
      <c r="P17" s="51">
        <v>12843</v>
      </c>
      <c r="Q17" s="51"/>
      <c r="R17" s="93">
        <v>2321</v>
      </c>
      <c r="S17" s="93"/>
      <c r="T17" s="52"/>
      <c r="U17" s="86"/>
      <c r="V17" s="93">
        <f>P17/O17</f>
        <v>2140.5</v>
      </c>
      <c r="W17" s="86">
        <f>SUM(U17,P17)</f>
        <v>12843</v>
      </c>
      <c r="X17" s="89"/>
      <c r="Y17" s="55">
        <f>SUM(X17,R17)</f>
        <v>2321</v>
      </c>
    </row>
    <row r="18" spans="1:25" ht="13.5" customHeight="1">
      <c r="A18" s="47">
        <v>5</v>
      </c>
      <c r="B18" s="47">
        <v>4</v>
      </c>
      <c r="C18" s="48" t="s">
        <v>55</v>
      </c>
      <c r="D18" s="48" t="s">
        <v>56</v>
      </c>
      <c r="E18" s="49" t="s">
        <v>47</v>
      </c>
      <c r="F18" s="49" t="s">
        <v>49</v>
      </c>
      <c r="G18" s="50">
        <v>8</v>
      </c>
      <c r="H18" s="50">
        <v>10</v>
      </c>
      <c r="I18" s="51">
        <v>7920</v>
      </c>
      <c r="J18" s="51">
        <v>9799</v>
      </c>
      <c r="K18" s="59">
        <v>1358</v>
      </c>
      <c r="L18" s="59">
        <v>1701</v>
      </c>
      <c r="M18" s="52">
        <f>(I18/J18*100)-100</f>
        <v>-19.175426063884075</v>
      </c>
      <c r="N18" s="51">
        <f>I18/H18</f>
        <v>792</v>
      </c>
      <c r="O18" s="53">
        <v>10</v>
      </c>
      <c r="P18" s="51">
        <v>10578</v>
      </c>
      <c r="Q18" s="51">
        <v>17463</v>
      </c>
      <c r="R18" s="93">
        <v>1895</v>
      </c>
      <c r="S18" s="93">
        <v>3372</v>
      </c>
      <c r="T18" s="52">
        <f>(P18/Q18*100)-100</f>
        <v>-39.42621542690259</v>
      </c>
      <c r="U18" s="106">
        <v>313819</v>
      </c>
      <c r="V18" s="93">
        <f>P18/O18</f>
        <v>1057.8</v>
      </c>
      <c r="W18" s="86">
        <f>SUM(U18,P18)</f>
        <v>324397</v>
      </c>
      <c r="X18" s="89">
        <v>63877</v>
      </c>
      <c r="Y18" s="55">
        <f>SUM(X18,R18)</f>
        <v>65772</v>
      </c>
    </row>
    <row r="19" spans="1:25" ht="12.75">
      <c r="A19" s="47">
        <v>6</v>
      </c>
      <c r="B19" s="47">
        <v>5</v>
      </c>
      <c r="C19" s="48" t="s">
        <v>78</v>
      </c>
      <c r="D19" s="48" t="s">
        <v>80</v>
      </c>
      <c r="E19" s="49" t="s">
        <v>53</v>
      </c>
      <c r="F19" s="49" t="s">
        <v>49</v>
      </c>
      <c r="G19" s="50">
        <v>2</v>
      </c>
      <c r="H19" s="50">
        <v>11</v>
      </c>
      <c r="I19" s="56">
        <v>5804</v>
      </c>
      <c r="J19" s="56">
        <v>8881</v>
      </c>
      <c r="K19" s="57">
        <v>1027</v>
      </c>
      <c r="L19" s="57">
        <v>1575</v>
      </c>
      <c r="M19" s="52">
        <f>(I19/J19*100)-100</f>
        <v>-34.64699921180048</v>
      </c>
      <c r="N19" s="51">
        <f>I19/H19</f>
        <v>527.6363636363636</v>
      </c>
      <c r="O19" s="50">
        <v>11</v>
      </c>
      <c r="P19" s="59">
        <v>8515</v>
      </c>
      <c r="Q19" s="59">
        <v>16411</v>
      </c>
      <c r="R19" s="94">
        <v>1599</v>
      </c>
      <c r="S19" s="94">
        <v>3287</v>
      </c>
      <c r="T19" s="52">
        <f>(P19/Q19*100)-100</f>
        <v>-48.11406983121077</v>
      </c>
      <c r="U19" s="86">
        <v>17043</v>
      </c>
      <c r="V19" s="93">
        <f>P19/O19</f>
        <v>774.0909090909091</v>
      </c>
      <c r="W19" s="86">
        <f>SUM(U19,P19)</f>
        <v>25558</v>
      </c>
      <c r="X19" s="89">
        <v>3396</v>
      </c>
      <c r="Y19" s="55">
        <f>SUM(X19,R19)</f>
        <v>4995</v>
      </c>
    </row>
    <row r="20" spans="1:25" ht="12.75">
      <c r="A20" s="47">
        <v>7</v>
      </c>
      <c r="B20" s="47" t="s">
        <v>41</v>
      </c>
      <c r="C20" s="48" t="s">
        <v>92</v>
      </c>
      <c r="D20" s="48" t="s">
        <v>92</v>
      </c>
      <c r="E20" s="49" t="s">
        <v>54</v>
      </c>
      <c r="F20" s="49" t="s">
        <v>49</v>
      </c>
      <c r="G20" s="50">
        <v>1</v>
      </c>
      <c r="H20" s="50">
        <v>8</v>
      </c>
      <c r="I20" s="51">
        <v>6440</v>
      </c>
      <c r="J20" s="51"/>
      <c r="K20" s="51">
        <v>1114</v>
      </c>
      <c r="L20" s="51"/>
      <c r="M20" s="52"/>
      <c r="N20" s="51">
        <f>I20/H20</f>
        <v>805</v>
      </c>
      <c r="O20" s="60">
        <v>8</v>
      </c>
      <c r="P20" s="51">
        <v>8417</v>
      </c>
      <c r="Q20" s="51"/>
      <c r="R20" s="93">
        <v>1539</v>
      </c>
      <c r="S20" s="93"/>
      <c r="T20" s="52"/>
      <c r="U20" s="86"/>
      <c r="V20" s="93">
        <f>P20/O20</f>
        <v>1052.125</v>
      </c>
      <c r="W20" s="86">
        <f>SUM(U20,P20)</f>
        <v>8417</v>
      </c>
      <c r="X20" s="90"/>
      <c r="Y20" s="55">
        <f>SUM(X20,R20)</f>
        <v>1539</v>
      </c>
    </row>
    <row r="21" spans="1:25" ht="12.75">
      <c r="A21" s="47">
        <v>8</v>
      </c>
      <c r="B21" s="47">
        <v>7</v>
      </c>
      <c r="C21" s="48" t="s">
        <v>76</v>
      </c>
      <c r="D21" s="48" t="s">
        <v>77</v>
      </c>
      <c r="E21" s="49" t="s">
        <v>43</v>
      </c>
      <c r="F21" s="49" t="s">
        <v>44</v>
      </c>
      <c r="G21" s="50">
        <v>2</v>
      </c>
      <c r="H21" s="50">
        <v>4</v>
      </c>
      <c r="I21" s="56">
        <v>6068</v>
      </c>
      <c r="J21" s="56">
        <v>3859</v>
      </c>
      <c r="K21" s="56">
        <v>1151</v>
      </c>
      <c r="L21" s="56">
        <v>733</v>
      </c>
      <c r="M21" s="52">
        <f>(I21/J21*100)-100</f>
        <v>57.24280901788029</v>
      </c>
      <c r="N21" s="51">
        <f>I21/H21</f>
        <v>1517</v>
      </c>
      <c r="O21" s="50">
        <v>4</v>
      </c>
      <c r="P21" s="51">
        <v>8142</v>
      </c>
      <c r="Q21" s="51">
        <v>8971</v>
      </c>
      <c r="R21" s="93">
        <v>1583</v>
      </c>
      <c r="S21" s="93">
        <v>1793</v>
      </c>
      <c r="T21" s="52">
        <f>(P21/Q21*100)-100</f>
        <v>-9.240887303533611</v>
      </c>
      <c r="U21" s="86">
        <v>9525</v>
      </c>
      <c r="V21" s="93">
        <f>P21/O21</f>
        <v>2035.5</v>
      </c>
      <c r="W21" s="86">
        <f>SUM(U21,P21)</f>
        <v>17667</v>
      </c>
      <c r="X21" s="87">
        <v>1964</v>
      </c>
      <c r="Y21" s="55">
        <f>SUM(X21,R21)</f>
        <v>3547</v>
      </c>
    </row>
    <row r="22" spans="1:25" ht="12.75">
      <c r="A22" s="47">
        <v>9</v>
      </c>
      <c r="B22" s="47">
        <v>6</v>
      </c>
      <c r="C22" s="48" t="s">
        <v>69</v>
      </c>
      <c r="D22" s="48" t="s">
        <v>70</v>
      </c>
      <c r="E22" s="49" t="s">
        <v>53</v>
      </c>
      <c r="F22" s="49" t="s">
        <v>49</v>
      </c>
      <c r="G22" s="50">
        <v>3</v>
      </c>
      <c r="H22" s="50">
        <v>13</v>
      </c>
      <c r="I22" s="56">
        <v>5027</v>
      </c>
      <c r="J22" s="56">
        <v>6401</v>
      </c>
      <c r="K22" s="51">
        <v>793</v>
      </c>
      <c r="L22" s="51">
        <v>992</v>
      </c>
      <c r="M22" s="52">
        <f>(I22/J22*100)-100</f>
        <v>-21.465396031870014</v>
      </c>
      <c r="N22" s="51">
        <f>I22/H22</f>
        <v>386.6923076923077</v>
      </c>
      <c r="O22" s="53">
        <v>13</v>
      </c>
      <c r="P22" s="51">
        <v>6973</v>
      </c>
      <c r="Q22" s="51">
        <v>11649</v>
      </c>
      <c r="R22" s="93">
        <v>1162</v>
      </c>
      <c r="S22" s="93">
        <v>1985</v>
      </c>
      <c r="T22" s="52">
        <f>(P22/Q22*100)-100</f>
        <v>-40.1407846167053</v>
      </c>
      <c r="U22" s="86">
        <v>23969</v>
      </c>
      <c r="V22" s="93">
        <f>P22/O22</f>
        <v>536.3846153846154</v>
      </c>
      <c r="W22" s="86">
        <f>SUM(U22,P22)</f>
        <v>30942</v>
      </c>
      <c r="X22" s="87">
        <v>4107</v>
      </c>
      <c r="Y22" s="55">
        <f>SUM(X22,R22)</f>
        <v>5269</v>
      </c>
    </row>
    <row r="23" spans="1:25" ht="12.75">
      <c r="A23" s="47">
        <v>10</v>
      </c>
      <c r="B23" s="47">
        <v>8</v>
      </c>
      <c r="C23" s="48" t="s">
        <v>71</v>
      </c>
      <c r="D23" s="48" t="s">
        <v>72</v>
      </c>
      <c r="E23" s="49" t="s">
        <v>47</v>
      </c>
      <c r="F23" s="49" t="s">
        <v>44</v>
      </c>
      <c r="G23" s="50">
        <v>3</v>
      </c>
      <c r="H23" s="50">
        <v>9</v>
      </c>
      <c r="I23" s="56">
        <v>4909</v>
      </c>
      <c r="J23" s="56">
        <v>4504</v>
      </c>
      <c r="K23" s="59">
        <v>887</v>
      </c>
      <c r="L23" s="59">
        <v>823</v>
      </c>
      <c r="M23" s="52">
        <f>(I23/J23*100)-100</f>
        <v>8.992007104795732</v>
      </c>
      <c r="N23" s="51">
        <f>I23/H23</f>
        <v>545.4444444444445</v>
      </c>
      <c r="O23" s="53">
        <v>9</v>
      </c>
      <c r="P23" s="59">
        <v>6802</v>
      </c>
      <c r="Q23" s="59">
        <v>8350</v>
      </c>
      <c r="R23" s="94">
        <v>1272</v>
      </c>
      <c r="S23" s="94">
        <v>1630</v>
      </c>
      <c r="T23" s="52">
        <f>(P23/Q23*100)-100</f>
        <v>-18.538922155688624</v>
      </c>
      <c r="U23" s="86">
        <v>16514</v>
      </c>
      <c r="V23" s="93">
        <f>P23/O23</f>
        <v>755.7777777777778</v>
      </c>
      <c r="W23" s="86">
        <f>SUM(U23,P23)</f>
        <v>23316</v>
      </c>
      <c r="X23" s="87">
        <v>3311</v>
      </c>
      <c r="Y23" s="55">
        <f>SUM(X23,R23)</f>
        <v>4583</v>
      </c>
    </row>
    <row r="24" spans="1:25" ht="12.75">
      <c r="A24" s="47">
        <v>11</v>
      </c>
      <c r="B24" s="47" t="s">
        <v>41</v>
      </c>
      <c r="C24" s="48" t="s">
        <v>88</v>
      </c>
      <c r="D24" s="48" t="s">
        <v>89</v>
      </c>
      <c r="E24" s="49" t="s">
        <v>90</v>
      </c>
      <c r="F24" s="49" t="s">
        <v>42</v>
      </c>
      <c r="G24" s="50">
        <v>1</v>
      </c>
      <c r="H24" s="50">
        <v>1</v>
      </c>
      <c r="I24" s="51">
        <v>2393</v>
      </c>
      <c r="J24" s="51"/>
      <c r="K24" s="51">
        <v>484</v>
      </c>
      <c r="L24" s="51"/>
      <c r="M24" s="52"/>
      <c r="N24" s="51">
        <f>I24/H24</f>
        <v>2393</v>
      </c>
      <c r="O24" s="53">
        <v>1</v>
      </c>
      <c r="P24" s="62">
        <v>4075</v>
      </c>
      <c r="Q24" s="62"/>
      <c r="R24" s="62">
        <v>842</v>
      </c>
      <c r="S24" s="62"/>
      <c r="T24" s="52"/>
      <c r="U24" s="61">
        <v>3922</v>
      </c>
      <c r="V24" s="93">
        <f>P24/O24</f>
        <v>4075</v>
      </c>
      <c r="W24" s="86">
        <f>SUM(U24,P24)</f>
        <v>7997</v>
      </c>
      <c r="X24" s="54">
        <v>737</v>
      </c>
      <c r="Y24" s="55">
        <f>SUM(X24,R24)</f>
        <v>1579</v>
      </c>
    </row>
    <row r="25" spans="1:25" ht="12.75" customHeight="1">
      <c r="A25" s="47">
        <v>12</v>
      </c>
      <c r="B25" s="47">
        <v>9</v>
      </c>
      <c r="C25" s="48" t="s">
        <v>59</v>
      </c>
      <c r="D25" s="48" t="s">
        <v>60</v>
      </c>
      <c r="E25" s="49" t="s">
        <v>47</v>
      </c>
      <c r="F25" s="49" t="s">
        <v>49</v>
      </c>
      <c r="G25" s="50">
        <v>7</v>
      </c>
      <c r="H25" s="50">
        <v>9</v>
      </c>
      <c r="I25" s="56">
        <v>2928</v>
      </c>
      <c r="J25" s="56">
        <v>3901</v>
      </c>
      <c r="K25" s="56">
        <v>498</v>
      </c>
      <c r="L25" s="56">
        <v>652</v>
      </c>
      <c r="M25" s="52">
        <f>(I25/J25*100)-100</f>
        <v>-24.94232248141502</v>
      </c>
      <c r="N25" s="51">
        <f>I25/H25</f>
        <v>325.3333333333333</v>
      </c>
      <c r="O25" s="53">
        <v>9</v>
      </c>
      <c r="P25" s="51">
        <v>3980</v>
      </c>
      <c r="Q25" s="51">
        <v>6622</v>
      </c>
      <c r="R25" s="51">
        <v>708</v>
      </c>
      <c r="S25" s="51">
        <v>1246</v>
      </c>
      <c r="T25" s="52">
        <f>(P25/Q25*100)-100</f>
        <v>-39.89731199033525</v>
      </c>
      <c r="U25" s="54">
        <v>127749</v>
      </c>
      <c r="V25" s="51">
        <f>P25/O25</f>
        <v>442.22222222222223</v>
      </c>
      <c r="W25" s="61">
        <f>SUM(U25,P25)</f>
        <v>131729</v>
      </c>
      <c r="X25" s="61">
        <v>23542</v>
      </c>
      <c r="Y25" s="55">
        <f>SUM(X25,R25)</f>
        <v>24250</v>
      </c>
    </row>
    <row r="26" spans="1:25" ht="12.75" customHeight="1">
      <c r="A26" s="47">
        <v>13</v>
      </c>
      <c r="B26" s="47">
        <v>12</v>
      </c>
      <c r="C26" s="48" t="s">
        <v>45</v>
      </c>
      <c r="D26" s="48" t="s">
        <v>46</v>
      </c>
      <c r="E26" s="49" t="s">
        <v>47</v>
      </c>
      <c r="F26" s="49" t="s">
        <v>48</v>
      </c>
      <c r="G26" s="50">
        <v>18</v>
      </c>
      <c r="H26" s="50">
        <v>12</v>
      </c>
      <c r="I26" s="56">
        <v>2452</v>
      </c>
      <c r="J26" s="56">
        <v>2163</v>
      </c>
      <c r="K26" s="56">
        <v>466</v>
      </c>
      <c r="L26" s="56">
        <v>405</v>
      </c>
      <c r="M26" s="52">
        <f>(I26/J26*100)-100</f>
        <v>13.36107258437356</v>
      </c>
      <c r="N26" s="51">
        <f>I26/H26</f>
        <v>204.33333333333334</v>
      </c>
      <c r="O26" s="53">
        <v>12</v>
      </c>
      <c r="P26" s="51">
        <v>3436</v>
      </c>
      <c r="Q26" s="51">
        <v>4309</v>
      </c>
      <c r="R26" s="51">
        <v>668</v>
      </c>
      <c r="S26" s="51">
        <v>860</v>
      </c>
      <c r="T26" s="52">
        <f>(P26/Q26*100)-100</f>
        <v>-20.259921095381756</v>
      </c>
      <c r="U26" s="54">
        <v>83585</v>
      </c>
      <c r="V26" s="51">
        <f>P26/O26</f>
        <v>286.3333333333333</v>
      </c>
      <c r="W26" s="61">
        <f>SUM(U26,P26)</f>
        <v>87021</v>
      </c>
      <c r="X26" s="54">
        <v>16920</v>
      </c>
      <c r="Y26" s="55">
        <f>SUM(X26,R26)</f>
        <v>17588</v>
      </c>
    </row>
    <row r="27" spans="1:25" ht="12.75">
      <c r="A27" s="47">
        <v>14</v>
      </c>
      <c r="B27" s="47">
        <v>16</v>
      </c>
      <c r="C27" s="58" t="s">
        <v>74</v>
      </c>
      <c r="D27" s="58" t="s">
        <v>75</v>
      </c>
      <c r="E27" s="49" t="s">
        <v>47</v>
      </c>
      <c r="F27" s="49" t="s">
        <v>48</v>
      </c>
      <c r="G27" s="50">
        <v>2</v>
      </c>
      <c r="H27" s="50">
        <v>4</v>
      </c>
      <c r="I27" s="56">
        <v>2250</v>
      </c>
      <c r="J27" s="56">
        <v>1751</v>
      </c>
      <c r="K27" s="56">
        <v>414</v>
      </c>
      <c r="L27" s="56">
        <v>313</v>
      </c>
      <c r="M27" s="52">
        <f>(I27/J27*100)-100</f>
        <v>28.49800114220446</v>
      </c>
      <c r="N27" s="51">
        <f>I27/H27</f>
        <v>562.5</v>
      </c>
      <c r="O27" s="50">
        <v>4</v>
      </c>
      <c r="P27" s="51">
        <v>3270</v>
      </c>
      <c r="Q27" s="51">
        <v>3534</v>
      </c>
      <c r="R27" s="56">
        <v>627</v>
      </c>
      <c r="S27" s="56">
        <v>681</v>
      </c>
      <c r="T27" s="52">
        <f>(P27/Q27*100)-100</f>
        <v>-7.470288624787784</v>
      </c>
      <c r="U27" s="114">
        <v>3534</v>
      </c>
      <c r="V27" s="51">
        <f>P27/O27</f>
        <v>817.5</v>
      </c>
      <c r="W27" s="61">
        <f>SUM(U27,P27)</f>
        <v>6804</v>
      </c>
      <c r="X27" s="54">
        <v>681</v>
      </c>
      <c r="Y27" s="55">
        <f>SUM(X27,R27)</f>
        <v>1308</v>
      </c>
    </row>
    <row r="28" spans="1:25" ht="12.75">
      <c r="A28" s="47">
        <v>15</v>
      </c>
      <c r="B28" s="47">
        <v>10</v>
      </c>
      <c r="C28" s="113" t="s">
        <v>63</v>
      </c>
      <c r="D28" s="48" t="s">
        <v>64</v>
      </c>
      <c r="E28" s="49" t="s">
        <v>47</v>
      </c>
      <c r="F28" s="49" t="s">
        <v>48</v>
      </c>
      <c r="G28" s="50">
        <v>5</v>
      </c>
      <c r="H28" s="50">
        <v>11</v>
      </c>
      <c r="I28" s="51">
        <v>1719</v>
      </c>
      <c r="J28" s="51">
        <v>3134</v>
      </c>
      <c r="K28" s="51">
        <v>347</v>
      </c>
      <c r="L28" s="51">
        <v>628</v>
      </c>
      <c r="M28" s="52">
        <f>(I28/J28*100)-100</f>
        <v>-45.149968091895346</v>
      </c>
      <c r="N28" s="51">
        <f>I28/H28</f>
        <v>156.27272727272728</v>
      </c>
      <c r="O28" s="60">
        <v>11</v>
      </c>
      <c r="P28" s="51">
        <v>2878</v>
      </c>
      <c r="Q28" s="51">
        <v>5968</v>
      </c>
      <c r="R28" s="51">
        <v>756</v>
      </c>
      <c r="S28" s="51">
        <v>1403</v>
      </c>
      <c r="T28" s="52">
        <f>(P28/Q28*100)-100</f>
        <v>-51.77613941018767</v>
      </c>
      <c r="U28" s="61">
        <v>32486</v>
      </c>
      <c r="V28" s="51">
        <f>P28/O28</f>
        <v>261.6363636363636</v>
      </c>
      <c r="W28" s="61">
        <f>SUM(U28,P28)</f>
        <v>35364</v>
      </c>
      <c r="X28" s="54">
        <v>8234</v>
      </c>
      <c r="Y28" s="55">
        <f>SUM(X28,R28)</f>
        <v>8990</v>
      </c>
    </row>
    <row r="29" spans="1:25" ht="12.75">
      <c r="A29" s="47">
        <v>16</v>
      </c>
      <c r="B29" s="47" t="s">
        <v>85</v>
      </c>
      <c r="C29" s="48" t="s">
        <v>93</v>
      </c>
      <c r="D29" s="48" t="s">
        <v>93</v>
      </c>
      <c r="E29" s="49" t="s">
        <v>47</v>
      </c>
      <c r="F29" s="49" t="s">
        <v>94</v>
      </c>
      <c r="G29" s="50">
        <v>11</v>
      </c>
      <c r="H29" s="50">
        <v>10</v>
      </c>
      <c r="I29" s="57">
        <v>780</v>
      </c>
      <c r="J29" s="57">
        <v>677</v>
      </c>
      <c r="K29" s="59">
        <v>186</v>
      </c>
      <c r="L29" s="59">
        <v>151</v>
      </c>
      <c r="M29" s="52">
        <f>(I29/J29*100)-100</f>
        <v>15.21418020679468</v>
      </c>
      <c r="N29" s="51">
        <f>I29/H29</f>
        <v>78</v>
      </c>
      <c r="O29" s="53">
        <v>10</v>
      </c>
      <c r="P29" s="51">
        <v>2022</v>
      </c>
      <c r="Q29" s="51">
        <v>1508</v>
      </c>
      <c r="R29" s="51">
        <v>541</v>
      </c>
      <c r="S29" s="51">
        <v>336</v>
      </c>
      <c r="T29" s="52">
        <f>(P29/Q29*100)-100</f>
        <v>34.084880636604765</v>
      </c>
      <c r="U29" s="54">
        <v>117572</v>
      </c>
      <c r="V29" s="51">
        <f>P29/O29</f>
        <v>202.2</v>
      </c>
      <c r="W29" s="61">
        <f>SUM(U29,P29)</f>
        <v>119594</v>
      </c>
      <c r="X29" s="61">
        <v>29444</v>
      </c>
      <c r="Y29" s="55">
        <f>SUM(X29,R29)</f>
        <v>29985</v>
      </c>
    </row>
    <row r="30" spans="1:25" ht="12.75">
      <c r="A30" s="47">
        <v>17</v>
      </c>
      <c r="B30" s="47">
        <v>14</v>
      </c>
      <c r="C30" s="48" t="s">
        <v>73</v>
      </c>
      <c r="D30" s="48" t="s">
        <v>67</v>
      </c>
      <c r="E30" s="49" t="s">
        <v>47</v>
      </c>
      <c r="F30" s="49" t="s">
        <v>48</v>
      </c>
      <c r="G30" s="50">
        <v>3</v>
      </c>
      <c r="H30" s="50">
        <v>2</v>
      </c>
      <c r="I30" s="57">
        <v>1605</v>
      </c>
      <c r="J30" s="57">
        <v>1796</v>
      </c>
      <c r="K30" s="57">
        <v>316</v>
      </c>
      <c r="L30" s="57">
        <v>389</v>
      </c>
      <c r="M30" s="52">
        <f>(I30/J30*100)-100</f>
        <v>-10.634743875278403</v>
      </c>
      <c r="N30" s="51">
        <f>I30/H30</f>
        <v>802.5</v>
      </c>
      <c r="O30" s="53">
        <v>2</v>
      </c>
      <c r="P30" s="59">
        <v>2008</v>
      </c>
      <c r="Q30" s="59">
        <v>3623</v>
      </c>
      <c r="R30" s="59">
        <v>406</v>
      </c>
      <c r="S30" s="59">
        <v>792</v>
      </c>
      <c r="T30" s="52">
        <f>(P30/Q30*100)-100</f>
        <v>-44.57631796853436</v>
      </c>
      <c r="U30" s="54">
        <v>5028</v>
      </c>
      <c r="V30" s="51">
        <f>P30/O30</f>
        <v>1004</v>
      </c>
      <c r="W30" s="61">
        <f>SUM(U30,P30)</f>
        <v>7036</v>
      </c>
      <c r="X30" s="61">
        <v>1103</v>
      </c>
      <c r="Y30" s="55">
        <f>SUM(X30,R30)</f>
        <v>1509</v>
      </c>
    </row>
    <row r="31" spans="1:25" ht="12.75">
      <c r="A31" s="47">
        <v>18</v>
      </c>
      <c r="B31" s="47">
        <v>18</v>
      </c>
      <c r="C31" s="109" t="s">
        <v>57</v>
      </c>
      <c r="D31" s="107" t="s">
        <v>58</v>
      </c>
      <c r="E31" s="49" t="s">
        <v>43</v>
      </c>
      <c r="F31" s="49" t="s">
        <v>44</v>
      </c>
      <c r="G31" s="50">
        <v>8</v>
      </c>
      <c r="H31" s="50">
        <v>17</v>
      </c>
      <c r="I31" s="51">
        <v>1514</v>
      </c>
      <c r="J31" s="51">
        <v>1311</v>
      </c>
      <c r="K31" s="51">
        <v>275</v>
      </c>
      <c r="L31" s="51">
        <v>229</v>
      </c>
      <c r="M31" s="52">
        <f>(I31/J31*100)-100</f>
        <v>15.48436308161709</v>
      </c>
      <c r="N31" s="51">
        <f>I31/H31</f>
        <v>89.05882352941177</v>
      </c>
      <c r="O31" s="60">
        <v>17</v>
      </c>
      <c r="P31" s="51">
        <v>1909</v>
      </c>
      <c r="Q31" s="51">
        <v>2900</v>
      </c>
      <c r="R31" s="51">
        <v>352</v>
      </c>
      <c r="S31" s="51">
        <v>543</v>
      </c>
      <c r="T31" s="52">
        <f>(P31/Q31*100)-100</f>
        <v>-34.172413793103445</v>
      </c>
      <c r="U31" s="61">
        <v>37702</v>
      </c>
      <c r="V31" s="51">
        <f>P31/O31</f>
        <v>112.29411764705883</v>
      </c>
      <c r="W31" s="61">
        <f>SUM(U31,P31)</f>
        <v>39611</v>
      </c>
      <c r="X31" s="54">
        <v>7595</v>
      </c>
      <c r="Y31" s="55">
        <f>SUM(X31,R31)</f>
        <v>7947</v>
      </c>
    </row>
    <row r="32" spans="1:25" ht="12.75">
      <c r="A32" s="47">
        <v>19</v>
      </c>
      <c r="B32" s="47">
        <v>11</v>
      </c>
      <c r="C32" s="48" t="s">
        <v>79</v>
      </c>
      <c r="D32" s="48" t="s">
        <v>79</v>
      </c>
      <c r="E32" s="49" t="s">
        <v>47</v>
      </c>
      <c r="F32" s="49" t="s">
        <v>49</v>
      </c>
      <c r="G32" s="50">
        <v>2</v>
      </c>
      <c r="H32" s="50">
        <v>9</v>
      </c>
      <c r="I32" s="56">
        <v>1417</v>
      </c>
      <c r="J32" s="56">
        <v>2980</v>
      </c>
      <c r="K32" s="51">
        <v>252</v>
      </c>
      <c r="L32" s="51">
        <v>539</v>
      </c>
      <c r="M32" s="52">
        <f>(I32/J32*100)-100</f>
        <v>-52.4496644295302</v>
      </c>
      <c r="N32" s="51">
        <f>I32/H32</f>
        <v>157.44444444444446</v>
      </c>
      <c r="O32" s="60">
        <v>9</v>
      </c>
      <c r="P32" s="51">
        <v>1868</v>
      </c>
      <c r="Q32" s="51">
        <v>5185</v>
      </c>
      <c r="R32" s="51">
        <v>347</v>
      </c>
      <c r="S32" s="51">
        <v>1008</v>
      </c>
      <c r="T32" s="52">
        <f>(P32/Q32*100)-100</f>
        <v>-63.97299903567985</v>
      </c>
      <c r="U32" s="54">
        <v>5185</v>
      </c>
      <c r="V32" s="51">
        <f>P32/O32</f>
        <v>207.55555555555554</v>
      </c>
      <c r="W32" s="61">
        <f>SUM(U32,P32)</f>
        <v>7053</v>
      </c>
      <c r="X32" s="54">
        <v>1008</v>
      </c>
      <c r="Y32" s="55">
        <f>SUM(X32,R32)</f>
        <v>1355</v>
      </c>
    </row>
    <row r="33" spans="1:25" ht="13.5" thickBot="1">
      <c r="A33" s="95">
        <v>20</v>
      </c>
      <c r="B33" s="95" t="s">
        <v>85</v>
      </c>
      <c r="C33" s="107" t="s">
        <v>86</v>
      </c>
      <c r="D33" s="107" t="s">
        <v>87</v>
      </c>
      <c r="E33" s="96" t="s">
        <v>47</v>
      </c>
      <c r="F33" s="96" t="s">
        <v>44</v>
      </c>
      <c r="G33" s="97">
        <v>11</v>
      </c>
      <c r="H33" s="97">
        <v>17</v>
      </c>
      <c r="I33" s="112">
        <v>1046</v>
      </c>
      <c r="J33" s="112">
        <v>687</v>
      </c>
      <c r="K33" s="111">
        <v>200</v>
      </c>
      <c r="L33" s="111">
        <v>135</v>
      </c>
      <c r="M33" s="52">
        <f>(I33/J33*100)-100</f>
        <v>52.25618631732169</v>
      </c>
      <c r="N33" s="51">
        <f>I33/H33</f>
        <v>61.529411764705884</v>
      </c>
      <c r="O33" s="97">
        <v>17</v>
      </c>
      <c r="P33" s="110">
        <v>1514</v>
      </c>
      <c r="Q33" s="110">
        <v>1389</v>
      </c>
      <c r="R33" s="110">
        <v>305</v>
      </c>
      <c r="S33" s="110">
        <v>288</v>
      </c>
      <c r="T33" s="52">
        <f>(P33/Q33*100)-100</f>
        <v>8.999280057595385</v>
      </c>
      <c r="U33" s="92">
        <v>268682</v>
      </c>
      <c r="V33" s="51">
        <f>P33/O33</f>
        <v>89.05882352941177</v>
      </c>
      <c r="W33" s="61">
        <f>SUM(U33,P33)</f>
        <v>270196</v>
      </c>
      <c r="X33" s="85">
        <v>52841</v>
      </c>
      <c r="Y33" s="55">
        <f>SUM(X33,R33)</f>
        <v>53146</v>
      </c>
    </row>
    <row r="34" spans="1:25" s="69" customFormat="1" ht="12.75" thickBot="1">
      <c r="A34" s="98"/>
      <c r="B34" s="99"/>
      <c r="C34" s="100" t="s">
        <v>50</v>
      </c>
      <c r="D34" s="100"/>
      <c r="E34" s="99"/>
      <c r="F34" s="99"/>
      <c r="G34" s="99"/>
      <c r="H34" s="99">
        <f>SUM(H14:H33)</f>
        <v>213</v>
      </c>
      <c r="I34" s="101">
        <f>SUM(I14:I33)</f>
        <v>123454</v>
      </c>
      <c r="J34" s="101">
        <v>37447</v>
      </c>
      <c r="K34" s="101">
        <f>SUM(K14:K33)</f>
        <v>20934</v>
      </c>
      <c r="L34" s="101">
        <v>6593</v>
      </c>
      <c r="M34" s="102">
        <f>(I34/J34*100)-100</f>
        <v>229.67660960824634</v>
      </c>
      <c r="N34" s="103">
        <f>I34/H34</f>
        <v>579.5962441314554</v>
      </c>
      <c r="O34" s="99">
        <f>SUM(O14:O33)</f>
        <v>213</v>
      </c>
      <c r="P34" s="101">
        <f>SUM(P14:P33)</f>
        <v>167452</v>
      </c>
      <c r="Q34" s="101">
        <v>95409</v>
      </c>
      <c r="R34" s="101">
        <f>SUM(R14:R33)</f>
        <v>29871</v>
      </c>
      <c r="S34" s="101">
        <v>19589</v>
      </c>
      <c r="T34" s="102">
        <f>(P34/Q34*100)-100</f>
        <v>75.50964793677747</v>
      </c>
      <c r="U34" s="101">
        <f>SUM(U14:U33)</f>
        <v>1624556</v>
      </c>
      <c r="V34" s="103">
        <f>P34/O34</f>
        <v>786.1596244131456</v>
      </c>
      <c r="W34" s="104">
        <f>SUM(U34,P34)</f>
        <v>1792008</v>
      </c>
      <c r="X34" s="101">
        <f>SUM(X14:X33)</f>
        <v>315133</v>
      </c>
      <c r="Y34" s="105">
        <f>SUM(Y14:Y33)</f>
        <v>345004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02 - Jan</v>
      </c>
      <c r="L4" s="12"/>
      <c r="M4" s="13" t="str">
        <f>'WEEKLY COMPETITIVE REPORT'!M4</f>
        <v>04 - Jan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01 - Jan</v>
      </c>
      <c r="L5" s="22"/>
      <c r="M5" s="23" t="str">
        <f>'WEEKLY COMPETITIVE REPORT'!M5</f>
        <v>07 - Jan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1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42012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51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52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>
        <f>'WEEKLY COMPETITIVE REPORT'!B14</f>
        <v>1</v>
      </c>
      <c r="C14" s="48" t="str">
        <f>'WEEKLY COMPETITIVE REPORT'!C14</f>
        <v>HOBBIT: BATTLE OF THE FIVE ARMIES</v>
      </c>
      <c r="D14" s="48" t="str">
        <f>'WEEKLY COMPETITIVE REPORT'!D14</f>
        <v>HOBIT: BITKA PETIH VOJSKA</v>
      </c>
      <c r="E14" s="48" t="str">
        <f>'WEEKLY COMPETITIVE REPORT'!E14</f>
        <v>WB</v>
      </c>
      <c r="F14" s="48" t="str">
        <f>'WEEKLY COMPETITIVE REPORT'!F14</f>
        <v>Blitz</v>
      </c>
      <c r="G14" s="50">
        <f>'WEEKLY COMPETITIVE REPORT'!G14</f>
        <v>4</v>
      </c>
      <c r="H14" s="50">
        <f>'WEEKLY COMPETITIVE REPORT'!H14</f>
        <v>26</v>
      </c>
      <c r="I14" s="51">
        <f>'WEEKLY COMPETITIVE REPORT'!I14/Y4</f>
        <v>42124.66487935657</v>
      </c>
      <c r="J14" s="51">
        <f>'WEEKLY COMPETITIVE REPORT'!J14/Y4</f>
        <v>70931.63538873995</v>
      </c>
      <c r="K14" s="59">
        <f>'WEEKLY COMPETITIVE REPORT'!K14</f>
        <v>4402</v>
      </c>
      <c r="L14" s="59">
        <f>'WEEKLY COMPETITIVE REPORT'!L14</f>
        <v>7560</v>
      </c>
      <c r="M14" s="52">
        <f>'WEEKLY COMPETITIVE REPORT'!M14</f>
        <v>-40.61230274969291</v>
      </c>
      <c r="N14" s="51">
        <f aca="true" t="shared" si="0" ref="N14:N20">I14/H14</f>
        <v>1620.1794184367911</v>
      </c>
      <c r="O14" s="50">
        <f>'WEEKLY COMPETITIVE REPORT'!O14</f>
        <v>26</v>
      </c>
      <c r="P14" s="51">
        <f>'WEEKLY COMPETITIVE REPORT'!P14/Y4</f>
        <v>57706.43431635389</v>
      </c>
      <c r="Q14" s="51">
        <f>'WEEKLY COMPETITIVE REPORT'!Q14/Y4</f>
        <v>129184.98659517427</v>
      </c>
      <c r="R14" s="59">
        <f>'WEEKLY COMPETITIVE REPORT'!R14</f>
        <v>6331</v>
      </c>
      <c r="S14" s="59">
        <f>'WEEKLY COMPETITIVE REPORT'!S14</f>
        <v>15079</v>
      </c>
      <c r="T14" s="52">
        <f>'WEEKLY COMPETITIVE REPORT'!T14</f>
        <v>-55.33038641929191</v>
      </c>
      <c r="U14" s="51">
        <f>'WEEKLY COMPETITIVE REPORT'!U14/Y4</f>
        <v>453912.8686327078</v>
      </c>
      <c r="V14" s="51">
        <f aca="true" t="shared" si="1" ref="V14:V20">P14/O14</f>
        <v>2219.478242936688</v>
      </c>
      <c r="W14" s="76">
        <f aca="true" t="shared" si="2" ref="W14:W20">P14+U14</f>
        <v>511619.3029490617</v>
      </c>
      <c r="X14" s="59">
        <f>'WEEKLY COMPETITIVE REPORT'!X14</f>
        <v>53616</v>
      </c>
      <c r="Y14" s="77">
        <f>'WEEKLY COMPETITIVE REPORT'!Y14</f>
        <v>59947</v>
      </c>
    </row>
    <row r="15" spans="1:25" ht="12.75">
      <c r="A15" s="75">
        <v>2</v>
      </c>
      <c r="B15" s="48">
        <f>'WEEKLY COMPETITIVE REPORT'!B15</f>
        <v>2</v>
      </c>
      <c r="C15" s="48" t="str">
        <f>'WEEKLY COMPETITIVE REPORT'!C15</f>
        <v>PADDINGTON</v>
      </c>
      <c r="D15" s="48" t="str">
        <f>'WEEKLY COMPETITIVE REPORT'!D15</f>
        <v>PADDINGTON</v>
      </c>
      <c r="E15" s="48" t="str">
        <f>'WEEKLY COMPETITIVE REPORT'!E15</f>
        <v>IND</v>
      </c>
      <c r="F15" s="48" t="str">
        <f>'WEEKLY COMPETITIVE REPORT'!F15</f>
        <v>Blitz</v>
      </c>
      <c r="G15" s="50">
        <f>'WEEKLY COMPETITIVE REPORT'!G15</f>
        <v>3</v>
      </c>
      <c r="H15" s="50">
        <f>'WEEKLY COMPETITIVE REPORT'!H15</f>
        <v>12</v>
      </c>
      <c r="I15" s="51">
        <f>'WEEKLY COMPETITIVE REPORT'!I15/Y4</f>
        <v>21249.32975871314</v>
      </c>
      <c r="J15" s="51">
        <f>'WEEKLY COMPETITIVE REPORT'!J15/Y4</f>
        <v>24120.643431635388</v>
      </c>
      <c r="K15" s="59">
        <f>'WEEKLY COMPETITIVE REPORT'!K15</f>
        <v>3028</v>
      </c>
      <c r="L15" s="59">
        <f>'WEEKLY COMPETITIVE REPORT'!L15</f>
        <v>3504</v>
      </c>
      <c r="M15" s="52">
        <f>'WEEKLY COMPETITIVE REPORT'!M15</f>
        <v>-11.903967989329772</v>
      </c>
      <c r="N15" s="51">
        <f t="shared" si="0"/>
        <v>1770.7774798927614</v>
      </c>
      <c r="O15" s="50">
        <f>'WEEKLY COMPETITIVE REPORT'!O15</f>
        <v>12</v>
      </c>
      <c r="P15" s="51">
        <f>'WEEKLY COMPETITIVE REPORT'!P15/Y4</f>
        <v>27573.72654155496</v>
      </c>
      <c r="Q15" s="51">
        <f>'WEEKLY COMPETITIVE REPORT'!Q15/Y4</f>
        <v>43557.64075067024</v>
      </c>
      <c r="R15" s="59">
        <f>'WEEKLY COMPETITIVE REPORT'!R15</f>
        <v>4098</v>
      </c>
      <c r="S15" s="59">
        <f>'WEEKLY COMPETITIVE REPORT'!S15</f>
        <v>6962</v>
      </c>
      <c r="T15" s="52">
        <f>'WEEKLY COMPETITIVE REPORT'!T15</f>
        <v>-36.69600541638456</v>
      </c>
      <c r="U15" s="51">
        <f>'WEEKLY COMPETITIVE REPORT'!U15/Y4</f>
        <v>78438.33780160858</v>
      </c>
      <c r="V15" s="51">
        <f t="shared" si="1"/>
        <v>2297.81054512958</v>
      </c>
      <c r="W15" s="76">
        <f t="shared" si="2"/>
        <v>106012.06434316354</v>
      </c>
      <c r="X15" s="59">
        <f>'WEEKLY COMPETITIVE REPORT'!X15</f>
        <v>12907</v>
      </c>
      <c r="Y15" s="77">
        <f>'WEEKLY COMPETITIVE REPORT'!Y15</f>
        <v>17005</v>
      </c>
    </row>
    <row r="16" spans="1:25" ht="12.75">
      <c r="A16" s="75">
        <v>3</v>
      </c>
      <c r="B16" s="48">
        <f>'WEEKLY COMPETITIVE REPORT'!B16</f>
        <v>3</v>
      </c>
      <c r="C16" s="48" t="str">
        <f>'WEEKLY COMPETITIVE REPORT'!C16</f>
        <v>PENGUINS OF MADAGASCAR</v>
      </c>
      <c r="D16" s="48" t="str">
        <f>'WEEKLY COMPETITIVE REPORT'!D16</f>
        <v>PINGVINI Z MADAGASKARJA</v>
      </c>
      <c r="E16" s="48" t="str">
        <f>'WEEKLY COMPETITIVE REPORT'!E16</f>
        <v>FOX</v>
      </c>
      <c r="F16" s="48" t="str">
        <f>'WEEKLY COMPETITIVE REPORT'!F16</f>
        <v>Blitz</v>
      </c>
      <c r="G16" s="50">
        <f>'WEEKLY COMPETITIVE REPORT'!G16</f>
        <v>6</v>
      </c>
      <c r="H16" s="50">
        <f>'WEEKLY COMPETITIVE REPORT'!H16</f>
        <v>22</v>
      </c>
      <c r="I16" s="51">
        <f>'WEEKLY COMPETITIVE REPORT'!I16/Y4</f>
        <v>16843.163538873996</v>
      </c>
      <c r="J16" s="51">
        <f>'WEEKLY COMPETITIVE REPORT'!J16/Y4</f>
        <v>20697.0509383378</v>
      </c>
      <c r="K16" s="59">
        <f>'WEEKLY COMPETITIVE REPORT'!K16</f>
        <v>2145</v>
      </c>
      <c r="L16" s="59">
        <f>'WEEKLY COMPETITIVE REPORT'!L16</f>
        <v>2632</v>
      </c>
      <c r="M16" s="52">
        <f>'WEEKLY COMPETITIVE REPORT'!M16</f>
        <v>-18.620466321243526</v>
      </c>
      <c r="N16" s="51">
        <f t="shared" si="0"/>
        <v>765.5983426760907</v>
      </c>
      <c r="O16" s="50">
        <f>'WEEKLY COMPETITIVE REPORT'!O16</f>
        <v>22</v>
      </c>
      <c r="P16" s="51">
        <f>'WEEKLY COMPETITIVE REPORT'!P16/Y4</f>
        <v>19575.067024128686</v>
      </c>
      <c r="Q16" s="51">
        <f>'WEEKLY COMPETITIVE REPORT'!Q16/Y4</f>
        <v>37439.67828418231</v>
      </c>
      <c r="R16" s="59">
        <f>'WEEKLY COMPETITIVE REPORT'!R16</f>
        <v>2519</v>
      </c>
      <c r="S16" s="59">
        <f>'WEEKLY COMPETITIVE REPORT'!S16</f>
        <v>5343</v>
      </c>
      <c r="T16" s="52">
        <f>'WEEKLY COMPETITIVE REPORT'!T16</f>
        <v>-47.71571786609381</v>
      </c>
      <c r="U16" s="51">
        <f>'WEEKLY COMPETITIVE REPORT'!U16/Y4</f>
        <v>215961.12600536193</v>
      </c>
      <c r="V16" s="51">
        <f t="shared" si="1"/>
        <v>889.7757738240311</v>
      </c>
      <c r="W16" s="76">
        <f t="shared" si="2"/>
        <v>235536.19302949062</v>
      </c>
      <c r="X16" s="59">
        <f>'WEEKLY COMPETITIVE REPORT'!X16</f>
        <v>29850</v>
      </c>
      <c r="Y16" s="77">
        <f>'WEEKLY COMPETITIVE REPORT'!Y16</f>
        <v>32369</v>
      </c>
    </row>
    <row r="17" spans="1:25" ht="12.75">
      <c r="A17" s="75">
        <v>4</v>
      </c>
      <c r="B17" s="48" t="str">
        <f>'WEEKLY COMPETITIVE REPORT'!B17</f>
        <v>New</v>
      </c>
      <c r="C17" s="48" t="str">
        <f>'WEEKLY COMPETITIVE REPORT'!C17</f>
        <v>JOHN WICK</v>
      </c>
      <c r="D17" s="48" t="str">
        <f>'WEEKLY COMPETITIVE REPORT'!D17</f>
        <v>JOHN WICK</v>
      </c>
      <c r="E17" s="48" t="str">
        <f>'WEEKLY COMPETITIVE REPORT'!E17</f>
        <v>IND</v>
      </c>
      <c r="F17" s="48" t="str">
        <f>'WEEKLY COMPETITIVE REPORT'!F17</f>
        <v>Blitz</v>
      </c>
      <c r="G17" s="50">
        <f>'WEEKLY COMPETITIVE REPORT'!G17</f>
        <v>1</v>
      </c>
      <c r="H17" s="50">
        <f>'WEEKLY COMPETITIVE REPORT'!H17</f>
        <v>6</v>
      </c>
      <c r="I17" s="51">
        <f>'WEEKLY COMPETITIVE REPORT'!I17/Y4</f>
        <v>12520.107238605899</v>
      </c>
      <c r="J17" s="51">
        <f>'WEEKLY COMPETITIVE REPORT'!J17/Y4</f>
        <v>0</v>
      </c>
      <c r="K17" s="59">
        <f>'WEEKLY COMPETITIVE REPORT'!K17</f>
        <v>1591</v>
      </c>
      <c r="L17" s="59">
        <f>'WEEKLY COMPETITIVE REPORT'!L17</f>
        <v>0</v>
      </c>
      <c r="M17" s="52">
        <f>'WEEKLY COMPETITIVE REPORT'!M17</f>
        <v>0</v>
      </c>
      <c r="N17" s="51">
        <f t="shared" si="0"/>
        <v>2086.6845397676498</v>
      </c>
      <c r="O17" s="50">
        <f>'WEEKLY COMPETITIVE REPORT'!O17</f>
        <v>6</v>
      </c>
      <c r="P17" s="51">
        <f>'WEEKLY COMPETITIVE REPORT'!P17/Y4</f>
        <v>17215.817694369973</v>
      </c>
      <c r="Q17" s="51">
        <f>'WEEKLY COMPETITIVE REPORT'!Q17/Y4</f>
        <v>0</v>
      </c>
      <c r="R17" s="59">
        <f>'WEEKLY COMPETITIVE REPORT'!R17</f>
        <v>2321</v>
      </c>
      <c r="S17" s="59">
        <f>'WEEKLY COMPETITIVE REPORT'!S17</f>
        <v>0</v>
      </c>
      <c r="T17" s="52">
        <f>'WEEKLY COMPETITIVE REPORT'!T17</f>
        <v>0</v>
      </c>
      <c r="U17" s="51">
        <f>'WEEKLY COMPETITIVE REPORT'!U17/Y4</f>
        <v>0</v>
      </c>
      <c r="V17" s="51">
        <f t="shared" si="1"/>
        <v>2869.3029490616623</v>
      </c>
      <c r="W17" s="76">
        <f t="shared" si="2"/>
        <v>17215.817694369973</v>
      </c>
      <c r="X17" s="59">
        <f>'WEEKLY COMPETITIVE REPORT'!X17</f>
        <v>0</v>
      </c>
      <c r="Y17" s="77">
        <f>'WEEKLY COMPETITIVE REPORT'!Y17</f>
        <v>2321</v>
      </c>
    </row>
    <row r="18" spans="1:25" ht="13.5" customHeight="1">
      <c r="A18" s="75">
        <v>5</v>
      </c>
      <c r="B18" s="48">
        <f>'WEEKLY COMPETITIVE REPORT'!B18</f>
        <v>4</v>
      </c>
      <c r="C18" s="48" t="str">
        <f>'WEEKLY COMPETITIVE REPORT'!C18</f>
        <v>DUMB AND DUMBER TO</v>
      </c>
      <c r="D18" s="48" t="str">
        <f>'WEEKLY COMPETITIVE REPORT'!D18</f>
        <v>BUTEC IN BUTEC DA</v>
      </c>
      <c r="E18" s="48" t="str">
        <f>'WEEKLY COMPETITIVE REPORT'!E18</f>
        <v>IND</v>
      </c>
      <c r="F18" s="48" t="str">
        <f>'WEEKLY COMPETITIVE REPORT'!F18</f>
        <v>Blitz</v>
      </c>
      <c r="G18" s="50">
        <f>'WEEKLY COMPETITIVE REPORT'!G18</f>
        <v>8</v>
      </c>
      <c r="H18" s="50">
        <f>'WEEKLY COMPETITIVE REPORT'!H18</f>
        <v>10</v>
      </c>
      <c r="I18" s="51">
        <f>'WEEKLY COMPETITIVE REPORT'!I18/Y4</f>
        <v>10616.621983914209</v>
      </c>
      <c r="J18" s="51">
        <f>'WEEKLY COMPETITIVE REPORT'!J18/Y4</f>
        <v>13135.38873994638</v>
      </c>
      <c r="K18" s="59">
        <f>'WEEKLY COMPETITIVE REPORT'!K18</f>
        <v>1358</v>
      </c>
      <c r="L18" s="59">
        <f>'WEEKLY COMPETITIVE REPORT'!L18</f>
        <v>1701</v>
      </c>
      <c r="M18" s="52">
        <f>'WEEKLY COMPETITIVE REPORT'!M18</f>
        <v>-19.175426063884075</v>
      </c>
      <c r="N18" s="51">
        <f t="shared" si="0"/>
        <v>1061.6621983914208</v>
      </c>
      <c r="O18" s="50">
        <f>'WEEKLY COMPETITIVE REPORT'!O18</f>
        <v>10</v>
      </c>
      <c r="P18" s="51">
        <f>'WEEKLY COMPETITIVE REPORT'!P18/Y4</f>
        <v>14179.624664879357</v>
      </c>
      <c r="Q18" s="51">
        <f>'WEEKLY COMPETITIVE REPORT'!Q18/Y4</f>
        <v>23408.847184986596</v>
      </c>
      <c r="R18" s="59">
        <f>'WEEKLY COMPETITIVE REPORT'!R18</f>
        <v>1895</v>
      </c>
      <c r="S18" s="59">
        <f>'WEEKLY COMPETITIVE REPORT'!S18</f>
        <v>3372</v>
      </c>
      <c r="T18" s="52">
        <f>'WEEKLY COMPETITIVE REPORT'!T18</f>
        <v>-39.42621542690259</v>
      </c>
      <c r="U18" s="51">
        <f>'WEEKLY COMPETITIVE REPORT'!U18/Y4</f>
        <v>420668.90080428956</v>
      </c>
      <c r="V18" s="51">
        <f t="shared" si="1"/>
        <v>1417.9624664879357</v>
      </c>
      <c r="W18" s="76">
        <f t="shared" si="2"/>
        <v>434848.5254691689</v>
      </c>
      <c r="X18" s="59">
        <f>'WEEKLY COMPETITIVE REPORT'!X18</f>
        <v>63877</v>
      </c>
      <c r="Y18" s="77">
        <f>'WEEKLY COMPETITIVE REPORT'!Y18</f>
        <v>65772</v>
      </c>
    </row>
    <row r="19" spans="1:25" ht="12.75">
      <c r="A19" s="75">
        <v>6</v>
      </c>
      <c r="B19" s="48">
        <f>'WEEKLY COMPETITIVE REPORT'!B19</f>
        <v>5</v>
      </c>
      <c r="C19" s="48" t="str">
        <f>'WEEKLY COMPETITIVE REPORT'!C19</f>
        <v>NIGHT AT THE MUSEUM 3</v>
      </c>
      <c r="D19" s="48" t="str">
        <f>'WEEKLY COMPETITIVE REPORT'!D19</f>
        <v>NOČ V MUZEJU: SKRIVNOST GROBNICE</v>
      </c>
      <c r="E19" s="48" t="str">
        <f>'WEEKLY COMPETITIVE REPORT'!E19</f>
        <v>FOX</v>
      </c>
      <c r="F19" s="48" t="str">
        <f>'WEEKLY COMPETITIVE REPORT'!F19</f>
        <v>Blitz</v>
      </c>
      <c r="G19" s="50">
        <f>'WEEKLY COMPETITIVE REPORT'!G19</f>
        <v>2</v>
      </c>
      <c r="H19" s="50">
        <f>'WEEKLY COMPETITIVE REPORT'!H19</f>
        <v>11</v>
      </c>
      <c r="I19" s="51">
        <f>'WEEKLY COMPETITIVE REPORT'!I19/Y4</f>
        <v>7780.160857908847</v>
      </c>
      <c r="J19" s="51">
        <f>'WEEKLY COMPETITIVE REPORT'!J19/Y4</f>
        <v>11904.825737265415</v>
      </c>
      <c r="K19" s="59">
        <f>'WEEKLY COMPETITIVE REPORT'!K19</f>
        <v>1027</v>
      </c>
      <c r="L19" s="59">
        <f>'WEEKLY COMPETITIVE REPORT'!L19</f>
        <v>1575</v>
      </c>
      <c r="M19" s="52">
        <f>'WEEKLY COMPETITIVE REPORT'!M19</f>
        <v>-34.64699921180048</v>
      </c>
      <c r="N19" s="51">
        <f t="shared" si="0"/>
        <v>707.2873507189861</v>
      </c>
      <c r="O19" s="50">
        <f>'WEEKLY COMPETITIVE REPORT'!O19</f>
        <v>11</v>
      </c>
      <c r="P19" s="51">
        <f>'WEEKLY COMPETITIVE REPORT'!P19/Y4</f>
        <v>11414.209115281501</v>
      </c>
      <c r="Q19" s="51">
        <f>'WEEKLY COMPETITIVE REPORT'!Q19/Y4</f>
        <v>21998.659517426273</v>
      </c>
      <c r="R19" s="59">
        <f>'WEEKLY COMPETITIVE REPORT'!R19</f>
        <v>1599</v>
      </c>
      <c r="S19" s="59">
        <f>'WEEKLY COMPETITIVE REPORT'!S19</f>
        <v>3287</v>
      </c>
      <c r="T19" s="52">
        <f>'WEEKLY COMPETITIVE REPORT'!T19</f>
        <v>-48.11406983121077</v>
      </c>
      <c r="U19" s="51">
        <f>'WEEKLY COMPETITIVE REPORT'!U19/Y4</f>
        <v>22845.844504021446</v>
      </c>
      <c r="V19" s="51">
        <f t="shared" si="1"/>
        <v>1037.6553741165</v>
      </c>
      <c r="W19" s="76">
        <f t="shared" si="2"/>
        <v>34260.05361930295</v>
      </c>
      <c r="X19" s="59">
        <f>'WEEKLY COMPETITIVE REPORT'!X19</f>
        <v>3396</v>
      </c>
      <c r="Y19" s="77">
        <f>'WEEKLY COMPETITIVE REPORT'!Y19</f>
        <v>4995</v>
      </c>
    </row>
    <row r="20" spans="1:25" ht="12.75">
      <c r="A20" s="47">
        <v>7</v>
      </c>
      <c r="B20" s="48" t="str">
        <f>'WEEKLY COMPETITIVE REPORT'!B20</f>
        <v>New</v>
      </c>
      <c r="C20" s="48" t="str">
        <f>'WEEKLY COMPETITIVE REPORT'!C20</f>
        <v>ANNABELLE</v>
      </c>
      <c r="D20" s="48" t="str">
        <f>'WEEKLY COMPETITIVE REPORT'!D20</f>
        <v>ANNABELLE</v>
      </c>
      <c r="E20" s="48" t="str">
        <f>'WEEKLY COMPETITIVE REPORT'!E20</f>
        <v>WB</v>
      </c>
      <c r="F20" s="48" t="str">
        <f>'WEEKLY COMPETITIVE REPORT'!F20</f>
        <v>Blitz</v>
      </c>
      <c r="G20" s="50">
        <f>'WEEKLY COMPETITIVE REPORT'!G20</f>
        <v>1</v>
      </c>
      <c r="H20" s="50">
        <f>'WEEKLY COMPETITIVE REPORT'!H20</f>
        <v>8</v>
      </c>
      <c r="I20" s="51">
        <f>'WEEKLY COMPETITIVE REPORT'!I20/Y4</f>
        <v>8632.707774798928</v>
      </c>
      <c r="J20" s="51">
        <f>'WEEKLY COMPETITIVE REPORT'!J20/Y4</f>
        <v>0</v>
      </c>
      <c r="K20" s="59">
        <f>'WEEKLY COMPETITIVE REPORT'!K20</f>
        <v>1114</v>
      </c>
      <c r="L20" s="59">
        <f>'WEEKLY COMPETITIVE REPORT'!L20</f>
        <v>0</v>
      </c>
      <c r="M20" s="52">
        <f>'WEEKLY COMPETITIVE REPORT'!M20</f>
        <v>0</v>
      </c>
      <c r="N20" s="51">
        <f t="shared" si="0"/>
        <v>1079.088471849866</v>
      </c>
      <c r="O20" s="50">
        <f>'WEEKLY COMPETITIVE REPORT'!O20</f>
        <v>8</v>
      </c>
      <c r="P20" s="51">
        <f>'WEEKLY COMPETITIVE REPORT'!P20/Y4</f>
        <v>11282.8418230563</v>
      </c>
      <c r="Q20" s="51">
        <f>'WEEKLY COMPETITIVE REPORT'!Q20/Y4</f>
        <v>0</v>
      </c>
      <c r="R20" s="59">
        <f>'WEEKLY COMPETITIVE REPORT'!R20</f>
        <v>1539</v>
      </c>
      <c r="S20" s="59">
        <f>'WEEKLY COMPETITIVE REPORT'!S20</f>
        <v>0</v>
      </c>
      <c r="T20" s="52">
        <f>'WEEKLY COMPETITIVE REPORT'!T20</f>
        <v>0</v>
      </c>
      <c r="U20" s="51">
        <f>'WEEKLY COMPETITIVE REPORT'!U20/Y4</f>
        <v>0</v>
      </c>
      <c r="V20" s="51">
        <f t="shared" si="1"/>
        <v>1410.3552278820375</v>
      </c>
      <c r="W20" s="76">
        <f t="shared" si="2"/>
        <v>11282.8418230563</v>
      </c>
      <c r="X20" s="59">
        <f>'WEEKLY COMPETITIVE REPORT'!X20</f>
        <v>0</v>
      </c>
      <c r="Y20" s="77">
        <f>'WEEKLY COMPETITIVE REPORT'!Y20</f>
        <v>1539</v>
      </c>
    </row>
    <row r="21" spans="1:25" ht="12.75">
      <c r="A21" s="75">
        <v>8</v>
      </c>
      <c r="B21" s="48">
        <f>'WEEKLY COMPETITIVE REPORT'!B21</f>
        <v>7</v>
      </c>
      <c r="C21" s="48" t="str">
        <f>'WEEKLY COMPETITIVE REPORT'!C21</f>
        <v>SEVENTH SON</v>
      </c>
      <c r="D21" s="48" t="str">
        <f>'WEEKLY COMPETITIVE REPORT'!D21</f>
        <v>SEDMI SIN</v>
      </c>
      <c r="E21" s="48" t="str">
        <f>'WEEKLY COMPETITIVE REPORT'!E21</f>
        <v>UNI</v>
      </c>
      <c r="F21" s="48" t="str">
        <f>'WEEKLY COMPETITIVE REPORT'!F21</f>
        <v>Karantanija</v>
      </c>
      <c r="G21" s="50">
        <f>'WEEKLY COMPETITIVE REPORT'!G21</f>
        <v>2</v>
      </c>
      <c r="H21" s="50">
        <f>'WEEKLY COMPETITIVE REPORT'!H21</f>
        <v>4</v>
      </c>
      <c r="I21" s="51">
        <f>'WEEKLY COMPETITIVE REPORT'!I21/Y4</f>
        <v>8134.048257372654</v>
      </c>
      <c r="J21" s="51">
        <f>'WEEKLY COMPETITIVE REPORT'!J21/Y4</f>
        <v>5172.922252010724</v>
      </c>
      <c r="K21" s="59">
        <f>'WEEKLY COMPETITIVE REPORT'!K21</f>
        <v>1151</v>
      </c>
      <c r="L21" s="59">
        <f>'WEEKLY COMPETITIVE REPORT'!L21</f>
        <v>733</v>
      </c>
      <c r="M21" s="52">
        <f>'WEEKLY COMPETITIVE REPORT'!M21</f>
        <v>57.24280901788029</v>
      </c>
      <c r="N21" s="51">
        <f aca="true" t="shared" si="3" ref="N21:N33">I21/H21</f>
        <v>2033.5120643431635</v>
      </c>
      <c r="O21" s="50">
        <f>'WEEKLY COMPETITIVE REPORT'!O21</f>
        <v>4</v>
      </c>
      <c r="P21" s="51">
        <f>'WEEKLY COMPETITIVE REPORT'!P21/Y4</f>
        <v>10914.209115281501</v>
      </c>
      <c r="Q21" s="51">
        <f>'WEEKLY COMPETITIVE REPORT'!Q21/Y4</f>
        <v>12025.469168900805</v>
      </c>
      <c r="R21" s="59">
        <f>'WEEKLY COMPETITIVE REPORT'!R21</f>
        <v>1583</v>
      </c>
      <c r="S21" s="59">
        <f>'WEEKLY COMPETITIVE REPORT'!S21</f>
        <v>1793</v>
      </c>
      <c r="T21" s="52">
        <f>'WEEKLY COMPETITIVE REPORT'!T21</f>
        <v>-9.240887303533611</v>
      </c>
      <c r="U21" s="51">
        <f>'WEEKLY COMPETITIVE REPORT'!U21/Y4</f>
        <v>12768.096514745308</v>
      </c>
      <c r="V21" s="51">
        <f aca="true" t="shared" si="4" ref="V21:V33">P21/O21</f>
        <v>2728.5522788203752</v>
      </c>
      <c r="W21" s="76">
        <f aca="true" t="shared" si="5" ref="W21:W33">P21+U21</f>
        <v>23682.305630026807</v>
      </c>
      <c r="X21" s="59">
        <f>'WEEKLY COMPETITIVE REPORT'!X21</f>
        <v>1964</v>
      </c>
      <c r="Y21" s="77">
        <f>'WEEKLY COMPETITIVE REPORT'!Y21</f>
        <v>3547</v>
      </c>
    </row>
    <row r="22" spans="1:25" ht="12.75">
      <c r="A22" s="75">
        <v>9</v>
      </c>
      <c r="B22" s="48">
        <f>'WEEKLY COMPETITIVE REPORT'!B22</f>
        <v>6</v>
      </c>
      <c r="C22" s="48" t="str">
        <f>'WEEKLY COMPETITIVE REPORT'!C22</f>
        <v>EXODUS: GODS AND KINGS</v>
      </c>
      <c r="D22" s="48" t="str">
        <f>'WEEKLY COMPETITIVE REPORT'!D22</f>
        <v>EKSODUS: BOGOVI IN KRALJI</v>
      </c>
      <c r="E22" s="48" t="str">
        <f>'WEEKLY COMPETITIVE REPORT'!E22</f>
        <v>FOX</v>
      </c>
      <c r="F22" s="48" t="str">
        <f>'WEEKLY COMPETITIVE REPORT'!F22</f>
        <v>Blitz</v>
      </c>
      <c r="G22" s="50">
        <f>'WEEKLY COMPETITIVE REPORT'!G22</f>
        <v>3</v>
      </c>
      <c r="H22" s="50">
        <f>'WEEKLY COMPETITIVE REPORT'!H22</f>
        <v>13</v>
      </c>
      <c r="I22" s="51">
        <f>'WEEKLY COMPETITIVE REPORT'!I22/Y4</f>
        <v>6738.605898123325</v>
      </c>
      <c r="J22" s="51">
        <f>'WEEKLY COMPETITIVE REPORT'!J22/Y4</f>
        <v>8580.428954423593</v>
      </c>
      <c r="K22" s="59">
        <f>'WEEKLY COMPETITIVE REPORT'!K22</f>
        <v>793</v>
      </c>
      <c r="L22" s="59">
        <f>'WEEKLY COMPETITIVE REPORT'!L22</f>
        <v>992</v>
      </c>
      <c r="M22" s="52">
        <f>'WEEKLY COMPETITIVE REPORT'!M22</f>
        <v>-21.465396031870014</v>
      </c>
      <c r="N22" s="51">
        <f t="shared" si="3"/>
        <v>518.3542998556403</v>
      </c>
      <c r="O22" s="50">
        <f>'WEEKLY COMPETITIVE REPORT'!O22</f>
        <v>13</v>
      </c>
      <c r="P22" s="51">
        <f>'WEEKLY COMPETITIVE REPORT'!P22/Y4</f>
        <v>9347.184986595174</v>
      </c>
      <c r="Q22" s="51">
        <f>'WEEKLY COMPETITIVE REPORT'!Q22/Y4</f>
        <v>15615.281501340483</v>
      </c>
      <c r="R22" s="59">
        <f>'WEEKLY COMPETITIVE REPORT'!R22</f>
        <v>1162</v>
      </c>
      <c r="S22" s="59">
        <f>'WEEKLY COMPETITIVE REPORT'!S22</f>
        <v>1985</v>
      </c>
      <c r="T22" s="52">
        <f>'WEEKLY COMPETITIVE REPORT'!T22</f>
        <v>-40.1407846167053</v>
      </c>
      <c r="U22" s="51">
        <f>'WEEKLY COMPETITIVE REPORT'!U22/Y4</f>
        <v>32130.026809651474</v>
      </c>
      <c r="V22" s="51">
        <f t="shared" si="4"/>
        <v>719.0142297380903</v>
      </c>
      <c r="W22" s="76">
        <f t="shared" si="5"/>
        <v>41477.211796246644</v>
      </c>
      <c r="X22" s="59">
        <f>'WEEKLY COMPETITIVE REPORT'!X22</f>
        <v>4107</v>
      </c>
      <c r="Y22" s="77">
        <f>'WEEKLY COMPETITIVE REPORT'!Y22</f>
        <v>5269</v>
      </c>
    </row>
    <row r="23" spans="1:25" ht="12.75">
      <c r="A23" s="75">
        <v>10</v>
      </c>
      <c r="B23" s="48">
        <f>'WEEKLY COMPETITIVE REPORT'!B23</f>
        <v>8</v>
      </c>
      <c r="C23" s="48" t="str">
        <f>'WEEKLY COMPETITIVE REPORT'!C23</f>
        <v>FRENCH WOMAN</v>
      </c>
      <c r="D23" s="48" t="str">
        <f>'WEEKLY COMPETITIVE REPORT'!D23</f>
        <v>FRANCOZINJE</v>
      </c>
      <c r="E23" s="48" t="str">
        <f>'WEEKLY COMPETITIVE REPORT'!E23</f>
        <v>IND</v>
      </c>
      <c r="F23" s="48" t="str">
        <f>'WEEKLY COMPETITIVE REPORT'!F23</f>
        <v>Karantanija</v>
      </c>
      <c r="G23" s="50">
        <f>'WEEKLY COMPETITIVE REPORT'!G23</f>
        <v>3</v>
      </c>
      <c r="H23" s="50">
        <f>'WEEKLY COMPETITIVE REPORT'!H23</f>
        <v>9</v>
      </c>
      <c r="I23" s="51">
        <f>'WEEKLY COMPETITIVE REPORT'!I23/Y4</f>
        <v>6580.428954423593</v>
      </c>
      <c r="J23" s="51">
        <f>'WEEKLY COMPETITIVE REPORT'!J23/Y4</f>
        <v>6037.533512064343</v>
      </c>
      <c r="K23" s="59">
        <f>'WEEKLY COMPETITIVE REPORT'!K23</f>
        <v>887</v>
      </c>
      <c r="L23" s="59">
        <f>'WEEKLY COMPETITIVE REPORT'!L23</f>
        <v>823</v>
      </c>
      <c r="M23" s="52">
        <f>'WEEKLY COMPETITIVE REPORT'!M23</f>
        <v>8.992007104795732</v>
      </c>
      <c r="N23" s="51">
        <f t="shared" si="3"/>
        <v>731.1587727137326</v>
      </c>
      <c r="O23" s="50">
        <f>'WEEKLY COMPETITIVE REPORT'!O23</f>
        <v>9</v>
      </c>
      <c r="P23" s="51">
        <f>'WEEKLY COMPETITIVE REPORT'!P23/Y4</f>
        <v>9117.962466487936</v>
      </c>
      <c r="Q23" s="51">
        <f>'WEEKLY COMPETITIVE REPORT'!Q23/Y4</f>
        <v>11193.029490616622</v>
      </c>
      <c r="R23" s="59">
        <f>'WEEKLY COMPETITIVE REPORT'!R23</f>
        <v>1272</v>
      </c>
      <c r="S23" s="59">
        <f>'WEEKLY COMPETITIVE REPORT'!S23</f>
        <v>1630</v>
      </c>
      <c r="T23" s="52">
        <f>'WEEKLY COMPETITIVE REPORT'!T23</f>
        <v>-18.538922155688624</v>
      </c>
      <c r="U23" s="51">
        <f>'WEEKLY COMPETITIVE REPORT'!U23/Y4</f>
        <v>22136.72922252011</v>
      </c>
      <c r="V23" s="51">
        <f t="shared" si="4"/>
        <v>1013.1069407208818</v>
      </c>
      <c r="W23" s="76">
        <f t="shared" si="5"/>
        <v>31254.691689008047</v>
      </c>
      <c r="X23" s="59">
        <f>'WEEKLY COMPETITIVE REPORT'!X23</f>
        <v>3311</v>
      </c>
      <c r="Y23" s="77">
        <f>'WEEKLY COMPETITIVE REPORT'!Y23</f>
        <v>4583</v>
      </c>
    </row>
    <row r="24" spans="1:25" ht="12.75">
      <c r="A24" s="75">
        <v>11</v>
      </c>
      <c r="B24" s="48" t="str">
        <f>'WEEKLY COMPETITIVE REPORT'!B24</f>
        <v>New</v>
      </c>
      <c r="C24" s="48" t="str">
        <f>'WEEKLY COMPETITIVE REPORT'!C24</f>
        <v>MR. TURNER</v>
      </c>
      <c r="D24" s="48" t="str">
        <f>'WEEKLY COMPETITIVE REPORT'!D24</f>
        <v>G. TURNER</v>
      </c>
      <c r="E24" s="48" t="str">
        <f>'WEEKLY COMPETITIVE REPORT'!E24</f>
        <v>SONY</v>
      </c>
      <c r="F24" s="48" t="str">
        <f>'WEEKLY COMPETITIVE REPORT'!F24</f>
        <v>CF</v>
      </c>
      <c r="G24" s="50">
        <f>'WEEKLY COMPETITIVE REPORT'!G24</f>
        <v>1</v>
      </c>
      <c r="H24" s="50">
        <f>'WEEKLY COMPETITIVE REPORT'!H24</f>
        <v>1</v>
      </c>
      <c r="I24" s="51">
        <f>'WEEKLY COMPETITIVE REPORT'!I24/Y4</f>
        <v>3207.774798927614</v>
      </c>
      <c r="J24" s="51">
        <f>'WEEKLY COMPETITIVE REPORT'!J24/Y4</f>
        <v>0</v>
      </c>
      <c r="K24" s="59">
        <f>'WEEKLY COMPETITIVE REPORT'!K24</f>
        <v>484</v>
      </c>
      <c r="L24" s="59">
        <f>'WEEKLY COMPETITIVE REPORT'!L24</f>
        <v>0</v>
      </c>
      <c r="M24" s="52">
        <f>'WEEKLY COMPETITIVE REPORT'!M24</f>
        <v>0</v>
      </c>
      <c r="N24" s="51">
        <f t="shared" si="3"/>
        <v>3207.774798927614</v>
      </c>
      <c r="O24" s="50">
        <f>'WEEKLY COMPETITIVE REPORT'!O24</f>
        <v>1</v>
      </c>
      <c r="P24" s="51">
        <f>'WEEKLY COMPETITIVE REPORT'!P24/Y4</f>
        <v>5462.466487935657</v>
      </c>
      <c r="Q24" s="51">
        <f>'WEEKLY COMPETITIVE REPORT'!Q24/Y4</f>
        <v>0</v>
      </c>
      <c r="R24" s="59">
        <f>'WEEKLY COMPETITIVE REPORT'!R24</f>
        <v>842</v>
      </c>
      <c r="S24" s="59">
        <f>'WEEKLY COMPETITIVE REPORT'!S24</f>
        <v>0</v>
      </c>
      <c r="T24" s="52">
        <f>'WEEKLY COMPETITIVE REPORT'!T24</f>
        <v>0</v>
      </c>
      <c r="U24" s="51">
        <f>'WEEKLY COMPETITIVE REPORT'!U24/Y4</f>
        <v>5257.372654155496</v>
      </c>
      <c r="V24" s="51">
        <f t="shared" si="4"/>
        <v>5462.466487935657</v>
      </c>
      <c r="W24" s="76">
        <f t="shared" si="5"/>
        <v>10719.839142091154</v>
      </c>
      <c r="X24" s="59">
        <f>'WEEKLY COMPETITIVE REPORT'!X24</f>
        <v>737</v>
      </c>
      <c r="Y24" s="77">
        <f>'WEEKLY COMPETITIVE REPORT'!Y24</f>
        <v>1579</v>
      </c>
    </row>
    <row r="25" spans="1:25" ht="12.75">
      <c r="A25" s="75">
        <v>12</v>
      </c>
      <c r="B25" s="48">
        <f>'WEEKLY COMPETITIVE REPORT'!B25</f>
        <v>9</v>
      </c>
      <c r="C25" s="48" t="str">
        <f>'WEEKLY COMPETITIVE REPORT'!C25</f>
        <v>HUNGER GAMES</v>
      </c>
      <c r="D25" s="48" t="str">
        <f>'WEEKLY COMPETITIVE REPORT'!D25</f>
        <v>IGRE LAKOTE: UPOR, 1.DEL</v>
      </c>
      <c r="E25" s="48" t="str">
        <f>'WEEKLY COMPETITIVE REPORT'!E25</f>
        <v>IND</v>
      </c>
      <c r="F25" s="48" t="str">
        <f>'WEEKLY COMPETITIVE REPORT'!F25</f>
        <v>Blitz</v>
      </c>
      <c r="G25" s="50">
        <f>'WEEKLY COMPETITIVE REPORT'!G25</f>
        <v>7</v>
      </c>
      <c r="H25" s="50">
        <f>'WEEKLY COMPETITIVE REPORT'!H25</f>
        <v>9</v>
      </c>
      <c r="I25" s="51">
        <f>'WEEKLY COMPETITIVE REPORT'!I25/Y4</f>
        <v>3924.932975871314</v>
      </c>
      <c r="J25" s="51">
        <f>'WEEKLY COMPETITIVE REPORT'!J25/Y4</f>
        <v>5229.222520107239</v>
      </c>
      <c r="K25" s="59">
        <f>'WEEKLY COMPETITIVE REPORT'!K25</f>
        <v>498</v>
      </c>
      <c r="L25" s="59">
        <f>'WEEKLY COMPETITIVE REPORT'!L25</f>
        <v>652</v>
      </c>
      <c r="M25" s="52">
        <f>'WEEKLY COMPETITIVE REPORT'!M25</f>
        <v>-24.94232248141502</v>
      </c>
      <c r="N25" s="51">
        <f t="shared" si="3"/>
        <v>436.10366398570153</v>
      </c>
      <c r="O25" s="50">
        <f>'WEEKLY COMPETITIVE REPORT'!O25</f>
        <v>9</v>
      </c>
      <c r="P25" s="51">
        <f>'WEEKLY COMPETITIVE REPORT'!P25/Y4</f>
        <v>5335.1206434316355</v>
      </c>
      <c r="Q25" s="51">
        <f>'WEEKLY COMPETITIVE REPORT'!Q25/Y4</f>
        <v>8876.675603217158</v>
      </c>
      <c r="R25" s="59">
        <f>'WEEKLY COMPETITIVE REPORT'!R25</f>
        <v>708</v>
      </c>
      <c r="S25" s="59">
        <f>'WEEKLY COMPETITIVE REPORT'!S25</f>
        <v>1246</v>
      </c>
      <c r="T25" s="52">
        <f>'WEEKLY COMPETITIVE REPORT'!T25</f>
        <v>-39.89731199033525</v>
      </c>
      <c r="U25" s="51">
        <f>'WEEKLY COMPETITIVE REPORT'!U25/Y4</f>
        <v>171245.30831099197</v>
      </c>
      <c r="V25" s="51">
        <f t="shared" si="4"/>
        <v>592.791182603515</v>
      </c>
      <c r="W25" s="76">
        <f t="shared" si="5"/>
        <v>176580.4289544236</v>
      </c>
      <c r="X25" s="59">
        <f>'WEEKLY COMPETITIVE REPORT'!X25</f>
        <v>23542</v>
      </c>
      <c r="Y25" s="77">
        <f>'WEEKLY COMPETITIVE REPORT'!Y25</f>
        <v>24250</v>
      </c>
    </row>
    <row r="26" spans="1:25" ht="12.75" customHeight="1">
      <c r="A26" s="75">
        <v>13</v>
      </c>
      <c r="B26" s="48">
        <f>'WEEKLY COMPETITIVE REPORT'!B26</f>
        <v>12</v>
      </c>
      <c r="C26" s="48" t="str">
        <f>'WEEKLY COMPETITIVE REPORT'!C26</f>
        <v>QU'EST-CE QU'ON A FAIT AU BON DIEU?</v>
      </c>
      <c r="D26" s="48" t="str">
        <f>'WEEKLY COMPETITIVE REPORT'!D26</f>
        <v>BOG, LE KAJ SMO ZAGREŠILI</v>
      </c>
      <c r="E26" s="48" t="str">
        <f>'WEEKLY COMPETITIVE REPORT'!E26</f>
        <v>IND</v>
      </c>
      <c r="F26" s="48" t="str">
        <f>'WEEKLY COMPETITIVE REPORT'!F26</f>
        <v>FIVIA</v>
      </c>
      <c r="G26" s="50">
        <f>'WEEKLY COMPETITIVE REPORT'!G26</f>
        <v>18</v>
      </c>
      <c r="H26" s="50">
        <f>'WEEKLY COMPETITIVE REPORT'!H26</f>
        <v>12</v>
      </c>
      <c r="I26" s="51">
        <f>'WEEKLY COMPETITIVE REPORT'!I26/Y4</f>
        <v>3286.86327077748</v>
      </c>
      <c r="J26" s="51">
        <f>'WEEKLY COMPETITIVE REPORT'!J26/Y4</f>
        <v>2899.4638069705093</v>
      </c>
      <c r="K26" s="59">
        <f>'WEEKLY COMPETITIVE REPORT'!K26</f>
        <v>466</v>
      </c>
      <c r="L26" s="59">
        <f>'WEEKLY COMPETITIVE REPORT'!L26</f>
        <v>405</v>
      </c>
      <c r="M26" s="52">
        <f>'WEEKLY COMPETITIVE REPORT'!M26</f>
        <v>13.36107258437356</v>
      </c>
      <c r="N26" s="51">
        <f t="shared" si="3"/>
        <v>273.90527256479</v>
      </c>
      <c r="O26" s="50">
        <f>'WEEKLY COMPETITIVE REPORT'!O26</f>
        <v>12</v>
      </c>
      <c r="P26" s="51">
        <f>'WEEKLY COMPETITIVE REPORT'!P26/Y4</f>
        <v>4605.898123324397</v>
      </c>
      <c r="Q26" s="51">
        <f>'WEEKLY COMPETITIVE REPORT'!Q26/Y4</f>
        <v>5776.139410187668</v>
      </c>
      <c r="R26" s="59">
        <f>'WEEKLY COMPETITIVE REPORT'!R26</f>
        <v>668</v>
      </c>
      <c r="S26" s="59">
        <f>'WEEKLY COMPETITIVE REPORT'!S26</f>
        <v>860</v>
      </c>
      <c r="T26" s="52">
        <f>'WEEKLY COMPETITIVE REPORT'!T26</f>
        <v>-20.259921095381756</v>
      </c>
      <c r="U26" s="51">
        <f>'WEEKLY COMPETITIVE REPORT'!U26/Y4</f>
        <v>112044.23592493297</v>
      </c>
      <c r="V26" s="51">
        <f t="shared" si="4"/>
        <v>383.8248436103664</v>
      </c>
      <c r="W26" s="76">
        <f t="shared" si="5"/>
        <v>116650.13404825737</v>
      </c>
      <c r="X26" s="59">
        <f>'WEEKLY COMPETITIVE REPORT'!X26</f>
        <v>16920</v>
      </c>
      <c r="Y26" s="77">
        <f>'WEEKLY COMPETITIVE REPORT'!Y26</f>
        <v>17588</v>
      </c>
    </row>
    <row r="27" spans="1:25" ht="12.75" customHeight="1">
      <c r="A27" s="75">
        <v>14</v>
      </c>
      <c r="B27" s="48">
        <f>'WEEKLY COMPETITIVE REPORT'!B27</f>
        <v>16</v>
      </c>
      <c r="C27" s="48" t="str">
        <f>'WEEKLY COMPETITIVE REPORT'!C27</f>
        <v>HECTOR AND THE SEARCH FOR HAPPINES</v>
      </c>
      <c r="D27" s="48" t="str">
        <f>'WEEKLY COMPETITIVE REPORT'!D27</f>
        <v>HECTOR IN ISKANJE SREČE</v>
      </c>
      <c r="E27" s="48" t="str">
        <f>'WEEKLY COMPETITIVE REPORT'!E27</f>
        <v>IND</v>
      </c>
      <c r="F27" s="48" t="str">
        <f>'WEEKLY COMPETITIVE REPORT'!F27</f>
        <v>FIVIA</v>
      </c>
      <c r="G27" s="50">
        <f>'WEEKLY COMPETITIVE REPORT'!G27</f>
        <v>2</v>
      </c>
      <c r="H27" s="50">
        <f>'WEEKLY COMPETITIVE REPORT'!H27</f>
        <v>4</v>
      </c>
      <c r="I27" s="51">
        <f>'WEEKLY COMPETITIVE REPORT'!I27/Y4</f>
        <v>3016.0857908847183</v>
      </c>
      <c r="J27" s="51">
        <f>'WEEKLY COMPETITIVE REPORT'!J27/Y17</f>
        <v>0.7544161999138302</v>
      </c>
      <c r="K27" s="59">
        <f>'WEEKLY COMPETITIVE REPORT'!K27</f>
        <v>414</v>
      </c>
      <c r="L27" s="59">
        <f>'WEEKLY COMPETITIVE REPORT'!L27</f>
        <v>313</v>
      </c>
      <c r="M27" s="52">
        <f>'WEEKLY COMPETITIVE REPORT'!M27</f>
        <v>28.49800114220446</v>
      </c>
      <c r="N27" s="51">
        <f t="shared" si="3"/>
        <v>754.0214477211796</v>
      </c>
      <c r="O27" s="50">
        <f>'WEEKLY COMPETITIVE REPORT'!O27</f>
        <v>4</v>
      </c>
      <c r="P27" s="51">
        <f>'WEEKLY COMPETITIVE REPORT'!P27/Y4</f>
        <v>4383.3780160857905</v>
      </c>
      <c r="Q27" s="51">
        <f>'WEEKLY COMPETITIVE REPORT'!Q27/Y17</f>
        <v>1.5226195605342525</v>
      </c>
      <c r="R27" s="59">
        <f>'WEEKLY COMPETITIVE REPORT'!R27</f>
        <v>627</v>
      </c>
      <c r="S27" s="59">
        <f>'WEEKLY COMPETITIVE REPORT'!S27</f>
        <v>681</v>
      </c>
      <c r="T27" s="52">
        <f>'WEEKLY COMPETITIVE REPORT'!T27</f>
        <v>-7.470288624787784</v>
      </c>
      <c r="U27" s="51">
        <f>'WEEKLY COMPETITIVE REPORT'!U27/Y17</f>
        <v>1.5226195605342525</v>
      </c>
      <c r="V27" s="51">
        <f t="shared" si="4"/>
        <v>1095.8445040214476</v>
      </c>
      <c r="W27" s="76">
        <f t="shared" si="5"/>
        <v>4384.900635646325</v>
      </c>
      <c r="X27" s="59">
        <f>'WEEKLY COMPETITIVE REPORT'!X27</f>
        <v>681</v>
      </c>
      <c r="Y27" s="77">
        <f>'WEEKLY COMPETITIVE REPORT'!Y27</f>
        <v>1308</v>
      </c>
    </row>
    <row r="28" spans="1:25" ht="12.75">
      <c r="A28" s="75">
        <v>15</v>
      </c>
      <c r="B28" s="48">
        <f>'WEEKLY COMPETITIVE REPORT'!B28</f>
        <v>10</v>
      </c>
      <c r="C28" s="48" t="str">
        <f>'WEEKLY COMPETITIVE REPORT'!C28</f>
        <v>L'APPRENTI PERE NOEL ET LE FLOCON MAGIQUE</v>
      </c>
      <c r="D28" s="48" t="str">
        <f>'WEEKLY COMPETITIVE REPORT'!D28</f>
        <v>BOŽIČKOV VAJENEC IN ČAROBNA SNEŽINKA</v>
      </c>
      <c r="E28" s="48" t="str">
        <f>'WEEKLY COMPETITIVE REPORT'!E28</f>
        <v>IND</v>
      </c>
      <c r="F28" s="48" t="str">
        <f>'WEEKLY COMPETITIVE REPORT'!F28</f>
        <v>FIVIA</v>
      </c>
      <c r="G28" s="50">
        <f>'WEEKLY COMPETITIVE REPORT'!G28</f>
        <v>5</v>
      </c>
      <c r="H28" s="50">
        <f>'WEEKLY COMPETITIVE REPORT'!H28</f>
        <v>11</v>
      </c>
      <c r="I28" s="51">
        <f>'WEEKLY COMPETITIVE REPORT'!I28/Y4</f>
        <v>2304.289544235925</v>
      </c>
      <c r="J28" s="51">
        <f>'WEEKLY COMPETITIVE REPORT'!J28/Y17</f>
        <v>1.3502800517018527</v>
      </c>
      <c r="K28" s="59">
        <f>'WEEKLY COMPETITIVE REPORT'!K28</f>
        <v>347</v>
      </c>
      <c r="L28" s="59">
        <f>'WEEKLY COMPETITIVE REPORT'!L28</f>
        <v>628</v>
      </c>
      <c r="M28" s="52">
        <f>'WEEKLY COMPETITIVE REPORT'!M28</f>
        <v>-45.149968091895346</v>
      </c>
      <c r="N28" s="51">
        <f t="shared" si="3"/>
        <v>209.48086765781136</v>
      </c>
      <c r="O28" s="50">
        <f>'WEEKLY COMPETITIVE REPORT'!O28</f>
        <v>11</v>
      </c>
      <c r="P28" s="51">
        <f>'WEEKLY COMPETITIVE REPORT'!P28/Y4</f>
        <v>3857.908847184987</v>
      </c>
      <c r="Q28" s="51">
        <f>'WEEKLY COMPETITIVE REPORT'!Q28/Y17</f>
        <v>2.5713054717794055</v>
      </c>
      <c r="R28" s="59">
        <f>'WEEKLY COMPETITIVE REPORT'!R28</f>
        <v>756</v>
      </c>
      <c r="S28" s="59">
        <f>'WEEKLY COMPETITIVE REPORT'!S28</f>
        <v>1403</v>
      </c>
      <c r="T28" s="52">
        <f>'WEEKLY COMPETITIVE REPORT'!T28</f>
        <v>-51.77613941018767</v>
      </c>
      <c r="U28" s="51">
        <f>'WEEKLY COMPETITIVE REPORT'!U28/Y17</f>
        <v>13.996553209823352</v>
      </c>
      <c r="V28" s="51">
        <f t="shared" si="4"/>
        <v>350.7189861077261</v>
      </c>
      <c r="W28" s="76">
        <f t="shared" si="5"/>
        <v>3871.9054003948104</v>
      </c>
      <c r="X28" s="59">
        <f>'WEEKLY COMPETITIVE REPORT'!W29</f>
        <v>119594</v>
      </c>
      <c r="Y28" s="77">
        <f>'WEEKLY COMPETITIVE REPORT'!X29</f>
        <v>29444</v>
      </c>
    </row>
    <row r="29" spans="1:25" ht="12.75">
      <c r="A29" s="75">
        <v>16</v>
      </c>
      <c r="B29" s="48" t="str">
        <f>'WEEKLY COMPETITIVE REPORT'!B29</f>
        <v>Rev</v>
      </c>
      <c r="C29" s="48" t="str">
        <f>'WEEKLY COMPETITIVE REPORT'!C29</f>
        <v>VLOGA ZA EMO</v>
      </c>
      <c r="D29" s="48" t="str">
        <f>'WEEKLY COMPETITIVE REPORT'!D29</f>
        <v>VLOGA ZA EMO</v>
      </c>
      <c r="E29" s="48" t="str">
        <f>'WEEKLY COMPETITIVE REPORT'!E29</f>
        <v>IND</v>
      </c>
      <c r="F29" s="48" t="str">
        <f>'WEEKLY COMPETITIVE REPORT'!F29</f>
        <v>Constantin Film</v>
      </c>
      <c r="G29" s="50">
        <f>'WEEKLY COMPETITIVE REPORT'!G29</f>
        <v>11</v>
      </c>
      <c r="H29" s="50">
        <f>'WEEKLY COMPETITIVE REPORT'!H29</f>
        <v>10</v>
      </c>
      <c r="I29" s="51">
        <f>'WEEKLY COMPETITIVE REPORT'!I29/Y4</f>
        <v>1045.5764075067025</v>
      </c>
      <c r="J29" s="51">
        <f>'WEEKLY COMPETITIVE REPORT'!J29/Y17</f>
        <v>0.2916846186988367</v>
      </c>
      <c r="K29" s="59">
        <f>'WEEKLY COMPETITIVE REPORT'!K29</f>
        <v>186</v>
      </c>
      <c r="L29" s="59">
        <f>'WEEKLY COMPETITIVE REPORT'!L29</f>
        <v>151</v>
      </c>
      <c r="M29" s="52">
        <f>'WEEKLY COMPETITIVE REPORT'!M29</f>
        <v>15.21418020679468</v>
      </c>
      <c r="N29" s="51">
        <f t="shared" si="3"/>
        <v>104.55764075067025</v>
      </c>
      <c r="O29" s="50">
        <f>'WEEKLY COMPETITIVE REPORT'!O29</f>
        <v>10</v>
      </c>
      <c r="P29" s="51">
        <f>'WEEKLY COMPETITIVE REPORT'!P29/Y4</f>
        <v>2710.4557640750672</v>
      </c>
      <c r="Q29" s="51">
        <f>'WEEKLY COMPETITIVE REPORT'!Q29/Y17</f>
        <v>0.6497199482981474</v>
      </c>
      <c r="R29" s="59">
        <f>'WEEKLY COMPETITIVE REPORT'!R29</f>
        <v>541</v>
      </c>
      <c r="S29" s="59">
        <f>'WEEKLY COMPETITIVE REPORT'!S29</f>
        <v>336</v>
      </c>
      <c r="T29" s="52">
        <f>'WEEKLY COMPETITIVE REPORT'!T29</f>
        <v>34.084880636604765</v>
      </c>
      <c r="U29" s="51" t="e">
        <f>'WEEKLY COMPETITIVE REPORT'!#REF!/Y4</f>
        <v>#REF!</v>
      </c>
      <c r="V29" s="51">
        <f t="shared" si="4"/>
        <v>271.0455764075067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29985</v>
      </c>
    </row>
    <row r="30" spans="1:25" ht="12.75">
      <c r="A30" s="47">
        <v>17</v>
      </c>
      <c r="B30" s="48">
        <f>'WEEKLY COMPETITIVE REPORT'!B30</f>
        <v>14</v>
      </c>
      <c r="C30" s="48" t="str">
        <f>'WEEKLY COMPETITIVE REPORT'!C30</f>
        <v>KIS UYKUSU</v>
      </c>
      <c r="D30" s="48" t="str">
        <f>'WEEKLY COMPETITIVE REPORT'!D30</f>
        <v>ZIMSKO SPANJE</v>
      </c>
      <c r="E30" s="48" t="str">
        <f>'WEEKLY COMPETITIVE REPORT'!E30</f>
        <v>IND</v>
      </c>
      <c r="F30" s="48" t="str">
        <f>'WEEKLY COMPETITIVE REPORT'!F30</f>
        <v>FIVIA</v>
      </c>
      <c r="G30" s="50">
        <f>'WEEKLY COMPETITIVE REPORT'!G30</f>
        <v>3</v>
      </c>
      <c r="H30" s="50">
        <f>'WEEKLY COMPETITIVE REPORT'!H30</f>
        <v>2</v>
      </c>
      <c r="I30" s="51">
        <f>'WEEKLY COMPETITIVE REPORT'!I30/Y4</f>
        <v>2151.4745308310994</v>
      </c>
      <c r="J30" s="51">
        <f>'WEEKLY COMPETITIVE REPORT'!J30/Y17</f>
        <v>0.7738043946574752</v>
      </c>
      <c r="K30" s="59">
        <f>'WEEKLY COMPETITIVE REPORT'!K30</f>
        <v>316</v>
      </c>
      <c r="L30" s="59">
        <f>'WEEKLY COMPETITIVE REPORT'!L30</f>
        <v>389</v>
      </c>
      <c r="M30" s="52">
        <f>'WEEKLY COMPETITIVE REPORT'!M30</f>
        <v>-10.634743875278403</v>
      </c>
      <c r="N30" s="51">
        <f t="shared" si="3"/>
        <v>1075.7372654155497</v>
      </c>
      <c r="O30" s="50">
        <f>'WEEKLY COMPETITIVE REPORT'!O30</f>
        <v>2</v>
      </c>
      <c r="P30" s="51">
        <f>'WEEKLY COMPETITIVE REPORT'!P30/Y4</f>
        <v>2691.6890080428952</v>
      </c>
      <c r="Q30" s="51">
        <f>'WEEKLY COMPETITIVE REPORT'!Q30/Y17</f>
        <v>1.5609651012494614</v>
      </c>
      <c r="R30" s="59">
        <f>'WEEKLY COMPETITIVE REPORT'!R30</f>
        <v>406</v>
      </c>
      <c r="S30" s="59">
        <f>'WEEKLY COMPETITIVE REPORT'!S30</f>
        <v>792</v>
      </c>
      <c r="T30" s="52">
        <f>'WEEKLY COMPETITIVE REPORT'!T30</f>
        <v>-44.57631796853436</v>
      </c>
      <c r="U30" s="51">
        <f>'WEEKLY COMPETITIVE REPORT'!U30/Y4</f>
        <v>6739.946380697051</v>
      </c>
      <c r="V30" s="51">
        <f t="shared" si="4"/>
        <v>1345.8445040214476</v>
      </c>
      <c r="W30" s="76">
        <f t="shared" si="5"/>
        <v>9431.635388739945</v>
      </c>
      <c r="X30" s="59">
        <f>'WEEKLY COMPETITIVE REPORT'!X30</f>
        <v>1103</v>
      </c>
      <c r="Y30" s="77">
        <f>'WEEKLY COMPETITIVE REPORT'!Y30</f>
        <v>1509</v>
      </c>
    </row>
    <row r="31" spans="1:25" ht="12.75">
      <c r="A31" s="75">
        <v>18</v>
      </c>
      <c r="B31" s="48">
        <f>'WEEKLY COMPETITIVE REPORT'!B31</f>
        <v>18</v>
      </c>
      <c r="C31" s="48" t="str">
        <f>'WEEKLY COMPETITIVE REPORT'!C31</f>
        <v>THE BOXTROLLS</v>
      </c>
      <c r="D31" s="48" t="str">
        <f>'WEEKLY COMPETITIVE REPORT'!D31</f>
        <v>ŠKATLARJI</v>
      </c>
      <c r="E31" s="48" t="str">
        <f>'WEEKLY COMPETITIVE REPORT'!E31</f>
        <v>UNI</v>
      </c>
      <c r="F31" s="48" t="str">
        <f>'WEEKLY COMPETITIVE REPORT'!F31</f>
        <v>Karantanija</v>
      </c>
      <c r="G31" s="50">
        <f>'WEEKLY COMPETITIVE REPORT'!G31</f>
        <v>8</v>
      </c>
      <c r="H31" s="50">
        <f>'WEEKLY COMPETITIVE REPORT'!H31</f>
        <v>17</v>
      </c>
      <c r="I31" s="51">
        <f>'WEEKLY COMPETITIVE REPORT'!I31/Y4</f>
        <v>2029.490616621984</v>
      </c>
      <c r="J31" s="51">
        <f>'WEEKLY COMPETITIVE REPORT'!J31/Y17</f>
        <v>0.5648427401981905</v>
      </c>
      <c r="K31" s="59">
        <f>'WEEKLY COMPETITIVE REPORT'!K31</f>
        <v>275</v>
      </c>
      <c r="L31" s="59">
        <f>'WEEKLY COMPETITIVE REPORT'!L31</f>
        <v>229</v>
      </c>
      <c r="M31" s="52">
        <f>'WEEKLY COMPETITIVE REPORT'!M31</f>
        <v>15.48436308161709</v>
      </c>
      <c r="N31" s="51">
        <f t="shared" si="3"/>
        <v>119.38180097776376</v>
      </c>
      <c r="O31" s="50">
        <f>'WEEKLY COMPETITIVE REPORT'!O31</f>
        <v>17</v>
      </c>
      <c r="P31" s="51">
        <f>'WEEKLY COMPETITIVE REPORT'!P31/Y4</f>
        <v>2558.981233243968</v>
      </c>
      <c r="Q31" s="51">
        <f>'WEEKLY COMPETITIVE REPORT'!Q31/Y17</f>
        <v>1.2494614390348988</v>
      </c>
      <c r="R31" s="59">
        <f>'WEEKLY COMPETITIVE REPORT'!R31</f>
        <v>352</v>
      </c>
      <c r="S31" s="59">
        <f>'WEEKLY COMPETITIVE REPORT'!S31</f>
        <v>543</v>
      </c>
      <c r="T31" s="52">
        <f>'WEEKLY COMPETITIVE REPORT'!T31</f>
        <v>-34.172413793103445</v>
      </c>
      <c r="U31" s="51">
        <f>'WEEKLY COMPETITIVE REPORT'!U31/Y4</f>
        <v>50538.87399463807</v>
      </c>
      <c r="V31" s="51">
        <f t="shared" si="4"/>
        <v>150.52830783788045</v>
      </c>
      <c r="W31" s="76">
        <f t="shared" si="5"/>
        <v>53097.855227882035</v>
      </c>
      <c r="X31" s="59">
        <f>'WEEKLY COMPETITIVE REPORT'!X31</f>
        <v>7595</v>
      </c>
      <c r="Y31" s="77">
        <f>'WEEKLY COMPETITIVE REPORT'!Y31</f>
        <v>7947</v>
      </c>
    </row>
    <row r="32" spans="1:25" ht="12.75">
      <c r="A32" s="75">
        <v>19</v>
      </c>
      <c r="B32" s="48">
        <f>'WEEKLY COMPETITIVE REPORT'!B32</f>
        <v>11</v>
      </c>
      <c r="C32" s="48" t="str">
        <f>'WEEKLY COMPETITIVE REPORT'!C32</f>
        <v>SAMBA</v>
      </c>
      <c r="D32" s="48" t="str">
        <f>'WEEKLY COMPETITIVE REPORT'!D32</f>
        <v>SAMBA</v>
      </c>
      <c r="E32" s="48" t="str">
        <f>'WEEKLY COMPETITIVE REPORT'!E32</f>
        <v>IND</v>
      </c>
      <c r="F32" s="48" t="str">
        <f>'WEEKLY COMPETITIVE REPORT'!F32</f>
        <v>Blitz</v>
      </c>
      <c r="G32" s="50">
        <f>'WEEKLY COMPETITIVE REPORT'!G32</f>
        <v>2</v>
      </c>
      <c r="H32" s="50">
        <f>'WEEKLY COMPETITIVE REPORT'!H32</f>
        <v>9</v>
      </c>
      <c r="I32" s="51">
        <f>'WEEKLY COMPETITIVE REPORT'!I32/Y4</f>
        <v>1899.4638069705095</v>
      </c>
      <c r="J32" s="51">
        <f>'WEEKLY COMPETITIVE REPORT'!J32/Y17</f>
        <v>1.2839293408013788</v>
      </c>
      <c r="K32" s="59">
        <f>'WEEKLY COMPETITIVE REPORT'!K32</f>
        <v>252</v>
      </c>
      <c r="L32" s="59">
        <f>'WEEKLY COMPETITIVE REPORT'!L32</f>
        <v>539</v>
      </c>
      <c r="M32" s="52">
        <f>'WEEKLY COMPETITIVE REPORT'!M32</f>
        <v>-52.4496644295302</v>
      </c>
      <c r="N32" s="51">
        <f t="shared" si="3"/>
        <v>211.05153410783439</v>
      </c>
      <c r="O32" s="50">
        <f>'WEEKLY COMPETITIVE REPORT'!O32</f>
        <v>9</v>
      </c>
      <c r="P32" s="51">
        <f>'WEEKLY COMPETITIVE REPORT'!P32/Y4</f>
        <v>2504.02144772118</v>
      </c>
      <c r="Q32" s="51">
        <f>'WEEKLY COMPETITIVE REPORT'!Q32/Y17</f>
        <v>2.2339508832399826</v>
      </c>
      <c r="R32" s="59">
        <f>'WEEKLY COMPETITIVE REPORT'!R32</f>
        <v>347</v>
      </c>
      <c r="S32" s="59">
        <f>'WEEKLY COMPETITIVE REPORT'!S32</f>
        <v>1008</v>
      </c>
      <c r="T32" s="52">
        <f>'WEEKLY COMPETITIVE REPORT'!T32</f>
        <v>-63.97299903567985</v>
      </c>
      <c r="U32" s="51">
        <f>'WEEKLY COMPETITIVE REPORT'!U32/Y4</f>
        <v>6950.402144772118</v>
      </c>
      <c r="V32" s="51">
        <f t="shared" si="4"/>
        <v>278.2246053023533</v>
      </c>
      <c r="W32" s="76">
        <f t="shared" si="5"/>
        <v>9454.423592493298</v>
      </c>
      <c r="X32" s="59">
        <f>'WEEKLY COMPETITIVE REPORT'!X32</f>
        <v>1008</v>
      </c>
      <c r="Y32" s="77">
        <f>'WEEKLY COMPETITIVE REPORT'!Y32</f>
        <v>1355</v>
      </c>
    </row>
    <row r="33" spans="1:25" ht="12.75">
      <c r="A33" s="75">
        <v>20</v>
      </c>
      <c r="B33" s="48" t="str">
        <f>'WEEKLY COMPETITIVE REPORT'!B33</f>
        <v>Rev</v>
      </c>
      <c r="C33" s="48" t="str">
        <f>'WEEKLY COMPETITIVE REPORT'!C33</f>
        <v>MAYA THE BEE</v>
      </c>
      <c r="D33" s="48" t="str">
        <f>'WEEKLY COMPETITIVE REPORT'!D33</f>
        <v>ČEBELICA MAJA</v>
      </c>
      <c r="E33" s="48" t="str">
        <f>'WEEKLY COMPETITIVE REPORT'!E33</f>
        <v>IND</v>
      </c>
      <c r="F33" s="48" t="str">
        <f>'WEEKLY COMPETITIVE REPORT'!F33</f>
        <v>Karantanija</v>
      </c>
      <c r="G33" s="50">
        <f>'WEEKLY COMPETITIVE REPORT'!G33</f>
        <v>11</v>
      </c>
      <c r="H33" s="50">
        <f>'WEEKLY COMPETITIVE REPORT'!H33</f>
        <v>17</v>
      </c>
      <c r="I33" s="51">
        <f>'WEEKLY COMPETITIVE REPORT'!I33/Y4</f>
        <v>1402.1447721179625</v>
      </c>
      <c r="J33" s="51">
        <f>'WEEKLY COMPETITIVE REPORT'!J33/Y17</f>
        <v>0.2959931064196467</v>
      </c>
      <c r="K33" s="59">
        <f>'WEEKLY COMPETITIVE REPORT'!K33</f>
        <v>200</v>
      </c>
      <c r="L33" s="59">
        <f>'WEEKLY COMPETITIVE REPORT'!L33</f>
        <v>135</v>
      </c>
      <c r="M33" s="52">
        <f>'WEEKLY COMPETITIVE REPORT'!M33</f>
        <v>52.25618631732169</v>
      </c>
      <c r="N33" s="51">
        <f t="shared" si="3"/>
        <v>82.47910424223309</v>
      </c>
      <c r="O33" s="50">
        <f>'WEEKLY COMPETITIVE REPORT'!O33</f>
        <v>17</v>
      </c>
      <c r="P33" s="51">
        <f>'WEEKLY COMPETITIVE REPORT'!P33/Y4</f>
        <v>2029.490616621984</v>
      </c>
      <c r="Q33" s="51">
        <f>'WEEKLY COMPETITIVE REPORT'!Q33/Y17</f>
        <v>0.5984489444205084</v>
      </c>
      <c r="R33" s="59">
        <f>'WEEKLY COMPETITIVE REPORT'!R33</f>
        <v>305</v>
      </c>
      <c r="S33" s="59">
        <f>'WEEKLY COMPETITIVE REPORT'!S33</f>
        <v>288</v>
      </c>
      <c r="T33" s="52">
        <f>'WEEKLY COMPETITIVE REPORT'!T33</f>
        <v>8.999280057595385</v>
      </c>
      <c r="U33" s="51">
        <f>'WEEKLY COMPETITIVE REPORT'!U33/Y4</f>
        <v>360163.53887399466</v>
      </c>
      <c r="V33" s="51">
        <f t="shared" si="4"/>
        <v>119.38180097776376</v>
      </c>
      <c r="W33" s="76">
        <f t="shared" si="5"/>
        <v>362193.02949061664</v>
      </c>
      <c r="X33" s="59">
        <f>'WEEKLY COMPETITIVE REPORT'!X33</f>
        <v>52841</v>
      </c>
      <c r="Y33" s="77">
        <f>'WEEKLY COMPETITIVE REPORT'!Y33</f>
        <v>53146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213</v>
      </c>
      <c r="I34" s="67">
        <f>SUM(I14:I33)</f>
        <v>165487.93565683643</v>
      </c>
      <c r="J34" s="66">
        <f>SUM(J14:J33)</f>
        <v>168714.43023195368</v>
      </c>
      <c r="K34" s="66">
        <f>SUM(K14:K33)</f>
        <v>20934</v>
      </c>
      <c r="L34" s="66">
        <f>SUM(L14:L33)</f>
        <v>22961</v>
      </c>
      <c r="M34" s="52">
        <f>'WEEKLY COMPETITIVE REPORT'!M34</f>
        <v>229.67660960824634</v>
      </c>
      <c r="N34" s="67">
        <f>I34/H34</f>
        <v>776.9386650555701</v>
      </c>
      <c r="O34" s="64">
        <f>'WEEKLY COMPETITIVE REPORT'!O34</f>
        <v>213</v>
      </c>
      <c r="P34" s="66">
        <f>SUM(P14:P33)</f>
        <v>224466.48793565683</v>
      </c>
      <c r="Q34" s="66">
        <f>SUM(Q14:Q33)</f>
        <v>309086.793978051</v>
      </c>
      <c r="R34" s="66">
        <f>SUM(R14:R33)</f>
        <v>29871</v>
      </c>
      <c r="S34" s="66">
        <f>SUM(S14:S33)</f>
        <v>46608</v>
      </c>
      <c r="T34" s="80">
        <f>P34/Q34-100%</f>
        <v>-0.2737752233063806</v>
      </c>
      <c r="U34" s="66" t="e">
        <f>SUM(U14:U33)</f>
        <v>#REF!</v>
      </c>
      <c r="V34" s="67">
        <f>P34/O34</f>
        <v>1053.8332766932244</v>
      </c>
      <c r="W34" s="66" t="e">
        <f>SUM(W14:W33)</f>
        <v>#REF!</v>
      </c>
      <c r="X34" s="66" t="e">
        <f>SUM(X14:X33)</f>
        <v>#REF!</v>
      </c>
      <c r="Y34" s="68">
        <f>SUM(Y14:Y33)</f>
        <v>365458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neznanec</cp:lastModifiedBy>
  <dcterms:created xsi:type="dcterms:W3CDTF">2014-10-09T11:18:01Z</dcterms:created>
  <dcterms:modified xsi:type="dcterms:W3CDTF">2015-01-08T12:39:54Z</dcterms:modified>
  <cp:category/>
  <cp:version/>
  <cp:contentType/>
  <cp:contentStatus/>
</cp:coreProperties>
</file>