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810" windowWidth="22545" windowHeight="9720" tabRatio="282" activeTab="0"/>
  </bookViews>
  <sheets>
    <sheet name="WEEKLY COMPETITIVE REPORT" sheetId="1" r:id="rId1"/>
    <sheet name="in $ U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<sst xmlns="http://schemas.openxmlformats.org/spreadsheetml/2006/main" count="257" uniqueCount="92">
  <si>
    <t xml:space="preserve">          SLOVENIA  -   TOP   FILMS</t>
  </si>
  <si>
    <t xml:space="preserve">         WEEKLY  COMPETITIVE  REPORT</t>
  </si>
  <si>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</si>
  <si>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</si>
  <si>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</si>
  <si>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</si>
  <si>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</si>
  <si>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TO:</t>
  </si>
  <si>
    <t>ALL SLOVENIAN DISTRIBUTORS</t>
  </si>
  <si>
    <t xml:space="preserve">Week </t>
  </si>
  <si>
    <t>FOR PRINT</t>
  </si>
  <si>
    <t>FROM:</t>
  </si>
  <si>
    <t>CENEX d.o.o.</t>
  </si>
  <si>
    <t>FORMAT</t>
  </si>
  <si>
    <t>DATE PREPARED</t>
  </si>
  <si>
    <t>Janko CRETNIK jr.</t>
  </si>
  <si>
    <t>All amounts in Euro (L.C.)</t>
  </si>
  <si>
    <t>COLUMN</t>
  </si>
  <si>
    <t>HIDE</t>
  </si>
  <si>
    <t>THIS</t>
  </si>
  <si>
    <t>LAST</t>
  </si>
  <si>
    <t>LOCAL</t>
  </si>
  <si>
    <t>WK</t>
  </si>
  <si>
    <t>NO.</t>
  </si>
  <si>
    <t>WEEKEND</t>
  </si>
  <si>
    <t>LAST  WE</t>
  </si>
  <si>
    <t>%</t>
  </si>
  <si>
    <t>PRINT</t>
  </si>
  <si>
    <t>WEEK</t>
  </si>
  <si>
    <t>LAST  WEEK</t>
  </si>
  <si>
    <t>LAST  WK</t>
  </si>
  <si>
    <t>CUM. LAST WK</t>
  </si>
  <si>
    <t>CUM.</t>
  </si>
  <si>
    <t>FILM</t>
  </si>
  <si>
    <t>local title</t>
  </si>
  <si>
    <t>DISTR.</t>
  </si>
  <si>
    <t>SCR.</t>
  </si>
  <si>
    <t>B.O.</t>
  </si>
  <si>
    <t>ADMISS.</t>
  </si>
  <si>
    <t>INC / DEC</t>
  </si>
  <si>
    <t>AVERAGE</t>
  </si>
  <si>
    <t>New</t>
  </si>
  <si>
    <t>CF</t>
  </si>
  <si>
    <t>UNI</t>
  </si>
  <si>
    <t>Karantanija</t>
  </si>
  <si>
    <t>IND</t>
  </si>
  <si>
    <t>FIVIA</t>
  </si>
  <si>
    <t>Blitz</t>
  </si>
  <si>
    <t>T O T A L</t>
  </si>
  <si>
    <t>All amounts in $ US</t>
  </si>
  <si>
    <t>CUM.  B.O.</t>
  </si>
  <si>
    <t>FOX</t>
  </si>
  <si>
    <t>WB</t>
  </si>
  <si>
    <t>PENGUINS OF MADAGASCAR</t>
  </si>
  <si>
    <t>PINGVINI Z MADAGASKARJA</t>
  </si>
  <si>
    <t>HOBBIT: BATTLE OF THE FIVE ARMIES</t>
  </si>
  <si>
    <t>HOBIT: BITKA PETIH VOJSKA</t>
  </si>
  <si>
    <t>PADDINGTON</t>
  </si>
  <si>
    <t>FRENCH WOMAN</t>
  </si>
  <si>
    <t>FRANCOZINJE</t>
  </si>
  <si>
    <t>SEVENTH SON</t>
  </si>
  <si>
    <t>SEDMI SIN</t>
  </si>
  <si>
    <t>SONY</t>
  </si>
  <si>
    <t>20000 DAYS ON EARTH</t>
  </si>
  <si>
    <t>20000 DNI NA ZEMLJI</t>
  </si>
  <si>
    <t>TAKEN 3</t>
  </si>
  <si>
    <t>UGRABLJENI 3</t>
  </si>
  <si>
    <t>UNBROKEN</t>
  </si>
  <si>
    <t>NEUKLONLJIV</t>
  </si>
  <si>
    <t>INTO THE WOODS</t>
  </si>
  <si>
    <t>ZGODBE IZ HOSTE</t>
  </si>
  <si>
    <t>BVI</t>
  </si>
  <si>
    <t>2iFilm</t>
  </si>
  <si>
    <t>WEDDING RINGER</t>
  </si>
  <si>
    <t>POROČNA PRIČA d.o.o.</t>
  </si>
  <si>
    <t>BLACKHAT</t>
  </si>
  <si>
    <t>HEKER</t>
  </si>
  <si>
    <t>BIG HERO 6</t>
  </si>
  <si>
    <t>VELIČASTNIH 6</t>
  </si>
  <si>
    <t>22 - Jan</t>
  </si>
  <si>
    <t>28 - Jan</t>
  </si>
  <si>
    <t>23 - Jan</t>
  </si>
  <si>
    <t>25 - Jan</t>
  </si>
  <si>
    <t>RIO I LOVE YOU</t>
  </si>
  <si>
    <t>RIO, LJUBEZEN MOJA</t>
  </si>
  <si>
    <t>ŠUPLJE PRIČE</t>
  </si>
  <si>
    <t>WHIPLASH</t>
  </si>
  <si>
    <t>RITEM NOROSTI</t>
  </si>
  <si>
    <t>IMITATION GAME</t>
  </si>
  <si>
    <t>IGRA IMITACIJE</t>
  </si>
  <si>
    <t>JUDGE</t>
  </si>
  <si>
    <t>SODNIK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</si>
</sst>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"/>
    <numFmt numFmtId="165" formatCode="0.0000"/>
    <numFmt numFmtId="166" formatCode="dd/\ mmm/\ yy"/>
    <numFmt numFmtId="167" formatCode="hh:mm"/>
  </numFmts>
  <fonts count="45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E"/>
      <family val="2"/>
    </font>
    <font>
      <sz val="10"/>
      <name val="CRO_Swiss_Con-Norm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5" fontId="6" fillId="0" borderId="18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9" fontId="0" fillId="0" borderId="0" xfId="57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29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 applyProtection="1">
      <alignment horizontal="right"/>
      <protection locked="0"/>
    </xf>
    <xf numFmtId="3" fontId="2" fillId="0" borderId="19" xfId="0" applyNumberFormat="1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2" xfId="0" applyNumberFormat="1" applyFont="1" applyFill="1" applyBorder="1" applyAlignment="1">
      <alignment horizontal="right"/>
    </xf>
    <xf numFmtId="3" fontId="2" fillId="0" borderId="33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2" fillId="0" borderId="30" xfId="0" applyNumberFormat="1" applyFont="1" applyBorder="1" applyAlignment="1" applyProtection="1">
      <alignment horizontal="right"/>
      <protection locked="0"/>
    </xf>
    <xf numFmtId="3" fontId="2" fillId="0" borderId="34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0" fontId="2" fillId="0" borderId="32" xfId="0" applyNumberFormat="1" applyFont="1" applyFill="1" applyBorder="1" applyAlignment="1">
      <alignment horizontal="right"/>
    </xf>
    <xf numFmtId="164" fontId="6" fillId="0" borderId="36" xfId="0" applyNumberFormat="1" applyFont="1" applyBorder="1" applyAlignment="1" quotePrefix="1">
      <alignment/>
    </xf>
    <xf numFmtId="164" fontId="6" fillId="0" borderId="37" xfId="0" applyNumberFormat="1" applyFont="1" applyBorder="1" applyAlignment="1" quotePrefix="1">
      <alignment/>
    </xf>
    <xf numFmtId="164" fontId="6" fillId="0" borderId="20" xfId="0" applyNumberFormat="1" applyFont="1" applyBorder="1" applyAlignment="1" quotePrefix="1">
      <alignment/>
    </xf>
    <xf numFmtId="164" fontId="6" fillId="0" borderId="13" xfId="0" applyNumberFormat="1" applyFont="1" applyBorder="1" applyAlignment="1" quotePrefix="1">
      <alignment/>
    </xf>
    <xf numFmtId="3" fontId="2" fillId="0" borderId="38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3" fontId="2" fillId="0" borderId="18" xfId="0" applyNumberFormat="1" applyFont="1" applyFill="1" applyBorder="1" applyAlignment="1" applyProtection="1">
      <alignment horizontal="right"/>
      <protection locked="0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2" fillId="0" borderId="40" xfId="0" applyNumberFormat="1" applyFont="1" applyFill="1" applyBorder="1" applyAlignment="1" applyProtection="1">
      <alignment horizontal="right"/>
      <protection locked="0"/>
    </xf>
    <xf numFmtId="3" fontId="2" fillId="0" borderId="21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0" fontId="6" fillId="0" borderId="4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center"/>
    </xf>
    <xf numFmtId="3" fontId="2" fillId="0" borderId="43" xfId="0" applyNumberFormat="1" applyFont="1" applyBorder="1" applyAlignment="1">
      <alignment/>
    </xf>
    <xf numFmtId="4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 applyProtection="1">
      <alignment horizontal="right"/>
      <protection locked="0"/>
    </xf>
    <xf numFmtId="3" fontId="2" fillId="0" borderId="44" xfId="0" applyNumberFormat="1" applyFont="1" applyBorder="1" applyAlignment="1">
      <alignment/>
    </xf>
    <xf numFmtId="0" fontId="6" fillId="0" borderId="45" xfId="0" applyFont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2" fillId="0" borderId="38" xfId="0" applyNumberFormat="1" applyFont="1" applyFill="1" applyBorder="1" applyAlignment="1">
      <alignment horizontal="right"/>
    </xf>
    <xf numFmtId="3" fontId="2" fillId="0" borderId="39" xfId="0" applyNumberFormat="1" applyFont="1" applyFill="1" applyBorder="1" applyAlignment="1">
      <alignment horizontal="right"/>
    </xf>
    <xf numFmtId="167" fontId="6" fillId="0" borderId="45" xfId="0" applyNumberFormat="1" applyFont="1" applyBorder="1" applyAlignment="1">
      <alignment horizontal="center"/>
    </xf>
    <xf numFmtId="167" fontId="6" fillId="0" borderId="19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showGridLines="0" tabSelected="1" zoomScalePageLayoutView="0" workbookViewId="0" topLeftCell="A1">
      <selection activeCell="F20" sqref="F20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9.140625" style="0" hidden="1" customWidth="1"/>
    <col min="11" max="11" width="7.7109375" style="0" customWidth="1"/>
    <col min="12" max="12" width="9.140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9.140625" style="0" hidden="1" customWidth="1"/>
    <col min="18" max="18" width="8.7109375" style="0" customWidth="1"/>
    <col min="19" max="19" width="9.140625" style="0" hidden="1" customWidth="1"/>
    <col min="20" max="20" width="7.57421875" style="0" customWidth="1"/>
    <col min="21" max="21" width="9.140625" style="1" customWidth="1"/>
    <col min="22" max="22" width="8.57421875" style="1" customWidth="1"/>
    <col min="23" max="23" width="11.7109375" style="0" customWidth="1"/>
    <col min="24" max="24" width="9.140625" style="0" customWidth="1"/>
    <col min="25" max="25" width="9.7109375" style="0" customWidth="1"/>
    <col min="26" max="27" width="9.14062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2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D4" s="10"/>
      <c r="E4" s="8"/>
      <c r="F4" s="8"/>
      <c r="G4" s="11" t="s">
        <v>4</v>
      </c>
      <c r="H4" s="12"/>
      <c r="I4" s="12"/>
      <c r="J4" s="12"/>
      <c r="K4" s="83" t="s">
        <v>81</v>
      </c>
      <c r="L4" s="12"/>
      <c r="M4" s="80" t="s">
        <v>82</v>
      </c>
      <c r="N4" s="14"/>
      <c r="O4" s="8"/>
      <c r="P4" s="8"/>
      <c r="Q4" s="8"/>
      <c r="R4" s="8"/>
      <c r="S4" s="8"/>
      <c r="T4" s="8"/>
      <c r="U4" s="15"/>
      <c r="V4" s="16"/>
      <c r="W4" s="17" t="s">
        <v>5</v>
      </c>
      <c r="X4" s="18" t="s">
        <v>2</v>
      </c>
      <c r="Y4" s="19"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82" t="s">
        <v>79</v>
      </c>
      <c r="L5" s="22"/>
      <c r="M5" s="81" t="s">
        <v>80</v>
      </c>
      <c r="N5" s="14"/>
      <c r="O5" s="8"/>
      <c r="P5" s="8"/>
      <c r="Q5" s="8"/>
      <c r="R5" s="8"/>
      <c r="S5" s="8"/>
      <c r="T5" s="8"/>
      <c r="U5" s="15"/>
      <c r="V5" s="15"/>
      <c r="W5" s="24"/>
      <c r="X5" s="12"/>
      <c r="Y5" s="25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">
        <v>9</v>
      </c>
      <c r="I7" s="8"/>
      <c r="J7" s="29" t="s">
        <v>10</v>
      </c>
      <c r="K7" s="28">
        <v>4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v>42033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16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3.5" thickBot="1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37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47">
        <v>1</v>
      </c>
      <c r="B14" s="47">
        <v>1</v>
      </c>
      <c r="C14" s="48" t="s">
        <v>73</v>
      </c>
      <c r="D14" s="48" t="s">
        <v>74</v>
      </c>
      <c r="E14" s="49" t="s">
        <v>62</v>
      </c>
      <c r="F14" s="49" t="s">
        <v>42</v>
      </c>
      <c r="G14" s="50">
        <v>2</v>
      </c>
      <c r="H14" s="50">
        <v>10</v>
      </c>
      <c r="I14" s="58">
        <v>14199</v>
      </c>
      <c r="J14" s="58">
        <v>17060</v>
      </c>
      <c r="K14" s="58">
        <v>2506</v>
      </c>
      <c r="L14" s="58">
        <v>3022</v>
      </c>
      <c r="M14" s="52">
        <f>(I14/J14*100)-100</f>
        <v>-16.770222743259083</v>
      </c>
      <c r="N14" s="51">
        <f>I14/H14</f>
        <v>1419.9</v>
      </c>
      <c r="O14" s="53">
        <v>10</v>
      </c>
      <c r="P14" s="58">
        <v>18135</v>
      </c>
      <c r="Q14" s="58">
        <v>22129</v>
      </c>
      <c r="R14" s="107">
        <v>3418</v>
      </c>
      <c r="S14" s="107">
        <v>4154</v>
      </c>
      <c r="T14" s="52">
        <f>(P14/Q14*100)-100</f>
        <v>-18.048714356726464</v>
      </c>
      <c r="U14" s="91">
        <v>22963</v>
      </c>
      <c r="V14" s="90">
        <f>P14/O14</f>
        <v>1813.5</v>
      </c>
      <c r="W14" s="84">
        <f>SUM(U14,P14)</f>
        <v>41098</v>
      </c>
      <c r="X14" s="54">
        <v>4310</v>
      </c>
      <c r="Y14" s="55">
        <f>SUM(X14,R14)</f>
        <v>7728</v>
      </c>
    </row>
    <row r="15" spans="1:25" ht="12.75">
      <c r="A15" s="47">
        <v>2</v>
      </c>
      <c r="B15" s="47" t="s">
        <v>41</v>
      </c>
      <c r="C15" s="48" t="s">
        <v>88</v>
      </c>
      <c r="D15" s="48" t="s">
        <v>89</v>
      </c>
      <c r="E15" s="49" t="s">
        <v>45</v>
      </c>
      <c r="F15" s="49" t="s">
        <v>47</v>
      </c>
      <c r="G15" s="50">
        <v>1</v>
      </c>
      <c r="H15" s="50">
        <v>17</v>
      </c>
      <c r="I15" s="51">
        <v>12411</v>
      </c>
      <c r="J15" s="51"/>
      <c r="K15" s="51">
        <v>2327</v>
      </c>
      <c r="L15" s="51"/>
      <c r="M15" s="52"/>
      <c r="N15" s="51">
        <f>I15/H15</f>
        <v>730.0588235294117</v>
      </c>
      <c r="O15" s="59">
        <v>17</v>
      </c>
      <c r="P15" s="51">
        <v>15844</v>
      </c>
      <c r="Q15" s="51"/>
      <c r="R15" s="92">
        <v>3268</v>
      </c>
      <c r="S15" s="92"/>
      <c r="T15" s="52"/>
      <c r="U15" s="85">
        <v>733</v>
      </c>
      <c r="V15" s="92">
        <f>P15/O15</f>
        <v>932</v>
      </c>
      <c r="W15" s="85">
        <f>SUM(U15,P15)</f>
        <v>16577</v>
      </c>
      <c r="X15" s="86">
        <v>161</v>
      </c>
      <c r="Y15" s="55">
        <f>SUM(X15,R15)</f>
        <v>3429</v>
      </c>
    </row>
    <row r="16" spans="1:25" ht="12.75">
      <c r="A16" s="47">
        <v>3</v>
      </c>
      <c r="B16" s="47">
        <v>2</v>
      </c>
      <c r="C16" s="106" t="s">
        <v>77</v>
      </c>
      <c r="D16" s="48" t="s">
        <v>78</v>
      </c>
      <c r="E16" s="49" t="s">
        <v>71</v>
      </c>
      <c r="F16" s="49" t="s">
        <v>72</v>
      </c>
      <c r="G16" s="50">
        <v>2</v>
      </c>
      <c r="H16" s="50">
        <v>15</v>
      </c>
      <c r="I16" s="51">
        <v>12504</v>
      </c>
      <c r="J16" s="51">
        <v>15832</v>
      </c>
      <c r="K16" s="56">
        <v>2267</v>
      </c>
      <c r="L16" s="56">
        <v>2855</v>
      </c>
      <c r="M16" s="52">
        <f>(I16/J16*100)-100</f>
        <v>-21.02071753410813</v>
      </c>
      <c r="N16" s="51">
        <f>I16/H16</f>
        <v>833.6</v>
      </c>
      <c r="O16" s="59">
        <v>15</v>
      </c>
      <c r="P16" s="51">
        <v>14627</v>
      </c>
      <c r="Q16" s="51">
        <v>19621</v>
      </c>
      <c r="R16" s="92">
        <v>2743</v>
      </c>
      <c r="S16" s="92">
        <v>3711</v>
      </c>
      <c r="T16" s="52">
        <f>(P16/Q16*100)-100</f>
        <v>-25.452321492278685</v>
      </c>
      <c r="U16" s="85">
        <v>19621</v>
      </c>
      <c r="V16" s="92">
        <f>P16/O16</f>
        <v>975.1333333333333</v>
      </c>
      <c r="W16" s="85">
        <f>SUM(U16,P16)</f>
        <v>34248</v>
      </c>
      <c r="X16" s="87">
        <v>3711</v>
      </c>
      <c r="Y16" s="55">
        <f>SUM(X16,R16)</f>
        <v>6454</v>
      </c>
    </row>
    <row r="17" spans="1:25" ht="12.75">
      <c r="A17" s="47">
        <v>4</v>
      </c>
      <c r="B17" s="47">
        <v>3</v>
      </c>
      <c r="C17" s="48" t="s">
        <v>65</v>
      </c>
      <c r="D17" s="48" t="s">
        <v>66</v>
      </c>
      <c r="E17" s="49" t="s">
        <v>45</v>
      </c>
      <c r="F17" s="49" t="s">
        <v>47</v>
      </c>
      <c r="G17" s="50">
        <v>3</v>
      </c>
      <c r="H17" s="50">
        <v>9</v>
      </c>
      <c r="I17" s="56">
        <v>8677</v>
      </c>
      <c r="J17" s="56">
        <v>14367</v>
      </c>
      <c r="K17" s="56">
        <v>1462</v>
      </c>
      <c r="L17" s="56">
        <v>2463</v>
      </c>
      <c r="M17" s="52">
        <f>(I17/J17*100)-100</f>
        <v>-39.60464954409411</v>
      </c>
      <c r="N17" s="51">
        <f>I17/H17</f>
        <v>964.1111111111111</v>
      </c>
      <c r="O17" s="53">
        <v>9</v>
      </c>
      <c r="P17" s="51">
        <v>10654</v>
      </c>
      <c r="Q17" s="51">
        <v>18820</v>
      </c>
      <c r="R17" s="92">
        <v>1906</v>
      </c>
      <c r="S17" s="92">
        <v>3455</v>
      </c>
      <c r="T17" s="52">
        <f>(P17/Q17*100)-100</f>
        <v>-43.390010626992556</v>
      </c>
      <c r="U17" s="85">
        <v>53921</v>
      </c>
      <c r="V17" s="92">
        <f>P17/O17</f>
        <v>1183.7777777777778</v>
      </c>
      <c r="W17" s="85">
        <f>SUM(U17,P17)</f>
        <v>64575</v>
      </c>
      <c r="X17" s="88">
        <v>9886</v>
      </c>
      <c r="Y17" s="55">
        <f>SUM(X17,R17)</f>
        <v>11792</v>
      </c>
    </row>
    <row r="18" spans="1:25" ht="13.5" customHeight="1">
      <c r="A18" s="47">
        <v>5</v>
      </c>
      <c r="B18" s="47">
        <v>4</v>
      </c>
      <c r="C18" s="48" t="s">
        <v>67</v>
      </c>
      <c r="D18" s="48" t="s">
        <v>68</v>
      </c>
      <c r="E18" s="49" t="s">
        <v>43</v>
      </c>
      <c r="F18" s="49" t="s">
        <v>44</v>
      </c>
      <c r="G18" s="50">
        <v>3</v>
      </c>
      <c r="H18" s="50">
        <v>10</v>
      </c>
      <c r="I18" s="51">
        <v>4659</v>
      </c>
      <c r="J18" s="51">
        <v>8337</v>
      </c>
      <c r="K18" s="51">
        <v>769</v>
      </c>
      <c r="L18" s="51">
        <v>1401</v>
      </c>
      <c r="M18" s="52">
        <f>(I18/J18*100)-100</f>
        <v>-44.11658870097157</v>
      </c>
      <c r="N18" s="51">
        <f>I18/H18</f>
        <v>465.9</v>
      </c>
      <c r="O18" s="53">
        <v>10</v>
      </c>
      <c r="P18" s="51">
        <v>8014</v>
      </c>
      <c r="Q18" s="51">
        <v>11540</v>
      </c>
      <c r="R18" s="92">
        <v>1577</v>
      </c>
      <c r="S18" s="92">
        <v>2096</v>
      </c>
      <c r="T18" s="52">
        <f>(P18/Q18*100)-100</f>
        <v>-30.554592720970547</v>
      </c>
      <c r="U18" s="85">
        <v>29876</v>
      </c>
      <c r="V18" s="92">
        <f>P18/O18</f>
        <v>801.4</v>
      </c>
      <c r="W18" s="85">
        <f>SUM(U18,P18)</f>
        <v>37890</v>
      </c>
      <c r="X18" s="88">
        <v>5337</v>
      </c>
      <c r="Y18" s="55">
        <f>SUM(X18,R18)</f>
        <v>6914</v>
      </c>
    </row>
    <row r="19" spans="1:25" ht="12.75">
      <c r="A19" s="47">
        <v>6</v>
      </c>
      <c r="B19" s="47">
        <v>6</v>
      </c>
      <c r="C19" s="48" t="s">
        <v>75</v>
      </c>
      <c r="D19" s="48" t="s">
        <v>76</v>
      </c>
      <c r="E19" s="49" t="s">
        <v>43</v>
      </c>
      <c r="F19" s="49" t="s">
        <v>44</v>
      </c>
      <c r="G19" s="50">
        <v>2</v>
      </c>
      <c r="H19" s="50">
        <v>9</v>
      </c>
      <c r="I19" s="56">
        <v>4270</v>
      </c>
      <c r="J19" s="56">
        <v>7594</v>
      </c>
      <c r="K19" s="57">
        <v>717</v>
      </c>
      <c r="L19" s="57">
        <v>1244</v>
      </c>
      <c r="M19" s="52">
        <f>(I19/J19*100)-100</f>
        <v>-43.771398472478275</v>
      </c>
      <c r="N19" s="51">
        <f>I19/H19</f>
        <v>474.44444444444446</v>
      </c>
      <c r="O19" s="50">
        <v>9</v>
      </c>
      <c r="P19" s="58">
        <v>5881</v>
      </c>
      <c r="Q19" s="58">
        <v>10316</v>
      </c>
      <c r="R19" s="93">
        <v>1042</v>
      </c>
      <c r="S19" s="93">
        <v>1815</v>
      </c>
      <c r="T19" s="52">
        <f>(P19/Q19*100)-100</f>
        <v>-42.991469561845676</v>
      </c>
      <c r="U19" s="85">
        <v>10349</v>
      </c>
      <c r="V19" s="92">
        <f>P19/O19</f>
        <v>653.4444444444445</v>
      </c>
      <c r="W19" s="85">
        <f>SUM(U19,P19)</f>
        <v>16230</v>
      </c>
      <c r="X19" s="88">
        <v>1937</v>
      </c>
      <c r="Y19" s="55">
        <f>SUM(X19,R19)</f>
        <v>2979</v>
      </c>
    </row>
    <row r="20" spans="1:25" ht="12.75">
      <c r="A20" s="47">
        <v>7</v>
      </c>
      <c r="B20" s="47" t="s">
        <v>41</v>
      </c>
      <c r="C20" s="48" t="s">
        <v>85</v>
      </c>
      <c r="D20" s="48" t="s">
        <v>85</v>
      </c>
      <c r="E20" s="49" t="s">
        <v>45</v>
      </c>
      <c r="F20" s="49" t="s">
        <v>44</v>
      </c>
      <c r="G20" s="50">
        <v>1</v>
      </c>
      <c r="H20" s="50">
        <v>9</v>
      </c>
      <c r="I20" s="51">
        <v>3485</v>
      </c>
      <c r="J20" s="51"/>
      <c r="K20" s="51">
        <v>613</v>
      </c>
      <c r="L20" s="51"/>
      <c r="M20" s="52"/>
      <c r="N20" s="51">
        <f>I20/H20</f>
        <v>387.22222222222223</v>
      </c>
      <c r="O20" s="59">
        <v>9</v>
      </c>
      <c r="P20" s="51">
        <v>5692</v>
      </c>
      <c r="Q20" s="51"/>
      <c r="R20" s="92">
        <v>1188</v>
      </c>
      <c r="S20" s="92"/>
      <c r="T20" s="52"/>
      <c r="U20" s="85"/>
      <c r="V20" s="92">
        <f>P20/O20</f>
        <v>632.4444444444445</v>
      </c>
      <c r="W20" s="85">
        <f>SUM(U20,P20)</f>
        <v>5692</v>
      </c>
      <c r="X20" s="89"/>
      <c r="Y20" s="55">
        <f>SUM(X20,R20)</f>
        <v>1188</v>
      </c>
    </row>
    <row r="21" spans="1:25" ht="12.75">
      <c r="A21" s="47">
        <v>8</v>
      </c>
      <c r="B21" s="47">
        <v>8</v>
      </c>
      <c r="C21" s="106" t="s">
        <v>57</v>
      </c>
      <c r="D21" s="48" t="s">
        <v>57</v>
      </c>
      <c r="E21" s="49" t="s">
        <v>45</v>
      </c>
      <c r="F21" s="49" t="s">
        <v>47</v>
      </c>
      <c r="G21" s="50">
        <v>6</v>
      </c>
      <c r="H21" s="50">
        <v>12</v>
      </c>
      <c r="I21" s="56">
        <v>4334</v>
      </c>
      <c r="J21" s="56">
        <v>6043</v>
      </c>
      <c r="K21" s="56">
        <v>809</v>
      </c>
      <c r="L21" s="56">
        <v>1145</v>
      </c>
      <c r="M21" s="52">
        <f>(I21/J21*100)-100</f>
        <v>-28.280655303657127</v>
      </c>
      <c r="N21" s="51">
        <f>I21/H21</f>
        <v>361.1666666666667</v>
      </c>
      <c r="O21" s="59">
        <v>12</v>
      </c>
      <c r="P21" s="51">
        <v>5247</v>
      </c>
      <c r="Q21" s="51">
        <v>7240</v>
      </c>
      <c r="R21" s="92">
        <v>1033</v>
      </c>
      <c r="S21" s="92">
        <v>1433</v>
      </c>
      <c r="T21" s="52">
        <f>(P21/Q21*100)-100</f>
        <v>-27.527624309392266</v>
      </c>
      <c r="U21" s="85">
        <v>100496</v>
      </c>
      <c r="V21" s="92">
        <f>P21/O21</f>
        <v>437.25</v>
      </c>
      <c r="W21" s="85">
        <f>SUM(U21,P21)</f>
        <v>105743</v>
      </c>
      <c r="X21" s="86">
        <v>21601</v>
      </c>
      <c r="Y21" s="55">
        <f>SUM(X21,R21)</f>
        <v>22634</v>
      </c>
    </row>
    <row r="22" spans="1:25" ht="12.75">
      <c r="A22" s="47">
        <v>9</v>
      </c>
      <c r="B22" s="47" t="s">
        <v>41</v>
      </c>
      <c r="C22" s="48" t="s">
        <v>86</v>
      </c>
      <c r="D22" s="48" t="s">
        <v>87</v>
      </c>
      <c r="E22" s="49" t="s">
        <v>62</v>
      </c>
      <c r="F22" s="49" t="s">
        <v>42</v>
      </c>
      <c r="G22" s="50">
        <v>1</v>
      </c>
      <c r="H22" s="50">
        <v>11</v>
      </c>
      <c r="I22" s="56">
        <v>3687</v>
      </c>
      <c r="J22" s="56"/>
      <c r="K22" s="51">
        <v>653</v>
      </c>
      <c r="L22" s="51"/>
      <c r="M22" s="52"/>
      <c r="N22" s="51">
        <f>I22/H22</f>
        <v>335.1818181818182</v>
      </c>
      <c r="O22" s="53">
        <v>11</v>
      </c>
      <c r="P22" s="61">
        <v>5013</v>
      </c>
      <c r="Q22" s="61"/>
      <c r="R22" s="109">
        <v>935</v>
      </c>
      <c r="S22" s="109"/>
      <c r="T22" s="52"/>
      <c r="U22" s="85">
        <v>3296</v>
      </c>
      <c r="V22" s="92">
        <f>P22/O22</f>
        <v>455.72727272727275</v>
      </c>
      <c r="W22" s="85">
        <f>SUM(U22,P22)</f>
        <v>8309</v>
      </c>
      <c r="X22" s="86">
        <v>640</v>
      </c>
      <c r="Y22" s="55">
        <f>SUM(X22,R22)</f>
        <v>1575</v>
      </c>
    </row>
    <row r="23" spans="1:25" ht="12.75">
      <c r="A23" s="47">
        <v>10</v>
      </c>
      <c r="B23" s="47">
        <v>7</v>
      </c>
      <c r="C23" s="48" t="s">
        <v>69</v>
      </c>
      <c r="D23" s="48" t="s">
        <v>70</v>
      </c>
      <c r="E23" s="49" t="s">
        <v>71</v>
      </c>
      <c r="F23" s="49" t="s">
        <v>72</v>
      </c>
      <c r="G23" s="50">
        <v>3</v>
      </c>
      <c r="H23" s="50">
        <v>9</v>
      </c>
      <c r="I23" s="57">
        <v>3403</v>
      </c>
      <c r="J23" s="57">
        <v>5964</v>
      </c>
      <c r="K23" s="58">
        <v>604</v>
      </c>
      <c r="L23" s="58">
        <v>996</v>
      </c>
      <c r="M23" s="52">
        <f>(I23/J23*100)-100</f>
        <v>-42.94097920858484</v>
      </c>
      <c r="N23" s="51">
        <f>I23/H23</f>
        <v>378.1111111111111</v>
      </c>
      <c r="O23" s="53">
        <v>9</v>
      </c>
      <c r="P23" s="51">
        <v>4087</v>
      </c>
      <c r="Q23" s="51">
        <v>7573</v>
      </c>
      <c r="R23" s="92">
        <v>770</v>
      </c>
      <c r="S23" s="92">
        <v>1374</v>
      </c>
      <c r="T23" s="52">
        <f>(P23/Q23*100)-100</f>
        <v>-46.031955631849996</v>
      </c>
      <c r="U23" s="85">
        <v>18980</v>
      </c>
      <c r="V23" s="92">
        <f>P23/O23</f>
        <v>454.1111111111111</v>
      </c>
      <c r="W23" s="85">
        <f>SUM(U23,P23)</f>
        <v>23067</v>
      </c>
      <c r="X23" s="86">
        <v>3486</v>
      </c>
      <c r="Y23" s="55">
        <f>SUM(X23,R23)</f>
        <v>4256</v>
      </c>
    </row>
    <row r="24" spans="1:25" ht="12.75">
      <c r="A24" s="47">
        <v>11</v>
      </c>
      <c r="B24" s="47">
        <v>5</v>
      </c>
      <c r="C24" s="48" t="s">
        <v>55</v>
      </c>
      <c r="D24" s="48" t="s">
        <v>56</v>
      </c>
      <c r="E24" s="49" t="s">
        <v>52</v>
      </c>
      <c r="F24" s="49" t="s">
        <v>47</v>
      </c>
      <c r="G24" s="50">
        <v>7</v>
      </c>
      <c r="H24" s="50">
        <v>26</v>
      </c>
      <c r="I24" s="51">
        <v>3026</v>
      </c>
      <c r="J24" s="51">
        <v>7871</v>
      </c>
      <c r="K24" s="51">
        <v>393</v>
      </c>
      <c r="L24" s="51">
        <v>1115</v>
      </c>
      <c r="M24" s="52">
        <f>(I24/J24*100)-100</f>
        <v>-61.55507559395249</v>
      </c>
      <c r="N24" s="51">
        <f>I24/H24</f>
        <v>116.38461538461539</v>
      </c>
      <c r="O24" s="59">
        <v>26</v>
      </c>
      <c r="P24" s="51">
        <v>3929</v>
      </c>
      <c r="Q24" s="51">
        <v>10552</v>
      </c>
      <c r="R24" s="51">
        <v>543</v>
      </c>
      <c r="S24" s="51">
        <v>1554</v>
      </c>
      <c r="T24" s="52">
        <f>(P24/Q24*100)-100</f>
        <v>-62.76535253980288</v>
      </c>
      <c r="U24" s="60">
        <v>416279</v>
      </c>
      <c r="V24" s="92">
        <f>P24/O24</f>
        <v>151.1153846153846</v>
      </c>
      <c r="W24" s="85">
        <f>SUM(U24,P24)</f>
        <v>420208</v>
      </c>
      <c r="X24" s="54">
        <v>65416</v>
      </c>
      <c r="Y24" s="55">
        <f>SUM(X24,R24)</f>
        <v>65959</v>
      </c>
    </row>
    <row r="25" spans="1:25" ht="12.75" customHeight="1">
      <c r="A25" s="47">
        <v>12</v>
      </c>
      <c r="B25" s="47" t="s">
        <v>41</v>
      </c>
      <c r="C25" s="48" t="s">
        <v>90</v>
      </c>
      <c r="D25" s="48" t="s">
        <v>91</v>
      </c>
      <c r="E25" s="49" t="s">
        <v>52</v>
      </c>
      <c r="F25" s="49" t="s">
        <v>47</v>
      </c>
      <c r="G25" s="50">
        <v>1</v>
      </c>
      <c r="H25" s="50">
        <v>6</v>
      </c>
      <c r="I25" s="56">
        <v>2361</v>
      </c>
      <c r="J25" s="56"/>
      <c r="K25" s="57">
        <v>387</v>
      </c>
      <c r="L25" s="57"/>
      <c r="M25" s="52"/>
      <c r="N25" s="51">
        <f>I25/H25</f>
        <v>393.5</v>
      </c>
      <c r="O25" s="53">
        <v>6</v>
      </c>
      <c r="P25" s="51">
        <v>3066</v>
      </c>
      <c r="Q25" s="51"/>
      <c r="R25" s="51">
        <v>544</v>
      </c>
      <c r="S25" s="51"/>
      <c r="T25" s="52"/>
      <c r="U25" s="114"/>
      <c r="V25" s="51">
        <f>P25/O25</f>
        <v>511</v>
      </c>
      <c r="W25" s="85">
        <f>SUM(U25,P25)</f>
        <v>3066</v>
      </c>
      <c r="X25" s="60"/>
      <c r="Y25" s="55">
        <f>SUM(X25,R25)</f>
        <v>544</v>
      </c>
    </row>
    <row r="26" spans="1:25" ht="12.75" customHeight="1">
      <c r="A26" s="47">
        <v>13</v>
      </c>
      <c r="B26" s="47" t="s">
        <v>41</v>
      </c>
      <c r="C26" s="111" t="s">
        <v>83</v>
      </c>
      <c r="D26" s="111" t="s">
        <v>84</v>
      </c>
      <c r="E26" s="49" t="s">
        <v>45</v>
      </c>
      <c r="F26" s="49" t="s">
        <v>44</v>
      </c>
      <c r="G26" s="50">
        <v>1</v>
      </c>
      <c r="H26" s="50">
        <v>10</v>
      </c>
      <c r="I26" s="56">
        <v>1954</v>
      </c>
      <c r="J26" s="56"/>
      <c r="K26" s="56">
        <v>344</v>
      </c>
      <c r="L26" s="56"/>
      <c r="M26" s="52"/>
      <c r="N26" s="51">
        <f>I26/H26</f>
        <v>195.4</v>
      </c>
      <c r="O26" s="50">
        <v>10</v>
      </c>
      <c r="P26" s="51">
        <v>2564</v>
      </c>
      <c r="Q26" s="51"/>
      <c r="R26" s="51">
        <v>473</v>
      </c>
      <c r="S26" s="51"/>
      <c r="T26" s="52"/>
      <c r="U26" s="114"/>
      <c r="V26" s="51"/>
      <c r="W26" s="85">
        <f>SUM(U26,P26)</f>
        <v>2564</v>
      </c>
      <c r="X26" s="54"/>
      <c r="Y26" s="55">
        <f>SUM(X26,R26)</f>
        <v>473</v>
      </c>
    </row>
    <row r="27" spans="1:25" ht="12.75">
      <c r="A27" s="47">
        <v>14</v>
      </c>
      <c r="B27" s="47">
        <v>11</v>
      </c>
      <c r="C27" s="48" t="s">
        <v>53</v>
      </c>
      <c r="D27" s="48" t="s">
        <v>54</v>
      </c>
      <c r="E27" s="49" t="s">
        <v>51</v>
      </c>
      <c r="F27" s="49" t="s">
        <v>47</v>
      </c>
      <c r="G27" s="50">
        <v>9</v>
      </c>
      <c r="H27" s="50">
        <v>22</v>
      </c>
      <c r="I27" s="56">
        <v>2292</v>
      </c>
      <c r="J27" s="56">
        <v>2604</v>
      </c>
      <c r="K27" s="56">
        <v>350</v>
      </c>
      <c r="L27" s="56">
        <v>418</v>
      </c>
      <c r="M27" s="52">
        <f>(I27/J27*100)-100</f>
        <v>-11.981566820276498</v>
      </c>
      <c r="N27" s="51">
        <f>I27/H27</f>
        <v>104.18181818181819</v>
      </c>
      <c r="O27" s="53">
        <v>22</v>
      </c>
      <c r="P27" s="58">
        <v>2292</v>
      </c>
      <c r="Q27" s="58">
        <v>2604</v>
      </c>
      <c r="R27" s="57">
        <v>350</v>
      </c>
      <c r="S27" s="57">
        <v>418</v>
      </c>
      <c r="T27" s="52">
        <f>(P27/Q27*100)-100</f>
        <v>-11.981566820276498</v>
      </c>
      <c r="U27" s="60">
        <v>185717</v>
      </c>
      <c r="V27" s="51">
        <f>P27/O27</f>
        <v>104.18181818181819</v>
      </c>
      <c r="W27" s="85">
        <f>SUM(U27,P27)</f>
        <v>188009</v>
      </c>
      <c r="X27" s="54">
        <v>34175</v>
      </c>
      <c r="Y27" s="55">
        <f>SUM(X27,R27)</f>
        <v>34525</v>
      </c>
    </row>
    <row r="28" spans="1:25" ht="12.75">
      <c r="A28" s="47">
        <v>15</v>
      </c>
      <c r="B28" s="47">
        <v>9</v>
      </c>
      <c r="C28" s="105" t="s">
        <v>58</v>
      </c>
      <c r="D28" s="48" t="s">
        <v>59</v>
      </c>
      <c r="E28" s="49" t="s">
        <v>45</v>
      </c>
      <c r="F28" s="49" t="s">
        <v>44</v>
      </c>
      <c r="G28" s="50">
        <v>6</v>
      </c>
      <c r="H28" s="50">
        <v>9</v>
      </c>
      <c r="I28" s="51">
        <v>1655</v>
      </c>
      <c r="J28" s="51">
        <v>2856</v>
      </c>
      <c r="K28" s="58">
        <v>296</v>
      </c>
      <c r="L28" s="58">
        <v>513</v>
      </c>
      <c r="M28" s="52">
        <f>(I28/J28*100)-100</f>
        <v>-42.05182072829131</v>
      </c>
      <c r="N28" s="51">
        <f>I28/H28</f>
        <v>183.88888888888889</v>
      </c>
      <c r="O28" s="53">
        <v>9</v>
      </c>
      <c r="P28" s="58">
        <v>2132</v>
      </c>
      <c r="Q28" s="58">
        <v>3971</v>
      </c>
      <c r="R28" s="58">
        <v>395</v>
      </c>
      <c r="S28" s="58">
        <v>744</v>
      </c>
      <c r="T28" s="52">
        <f>(P28/Q28*100)-100</f>
        <v>-46.310752958952406</v>
      </c>
      <c r="U28" s="60">
        <v>32258</v>
      </c>
      <c r="V28" s="51">
        <f>P28/O28</f>
        <v>236.88888888888889</v>
      </c>
      <c r="W28" s="60">
        <f>SUM(U28,P28)</f>
        <v>34390</v>
      </c>
      <c r="X28" s="54">
        <v>6273</v>
      </c>
      <c r="Y28" s="55">
        <f>SUM(X28,R28)</f>
        <v>6668</v>
      </c>
    </row>
    <row r="29" spans="1:25" ht="12.75">
      <c r="A29" s="47">
        <v>16</v>
      </c>
      <c r="B29" s="47">
        <v>12</v>
      </c>
      <c r="C29" s="48" t="s">
        <v>60</v>
      </c>
      <c r="D29" s="48" t="s">
        <v>61</v>
      </c>
      <c r="E29" s="49" t="s">
        <v>43</v>
      </c>
      <c r="F29" s="49" t="s">
        <v>44</v>
      </c>
      <c r="G29" s="50">
        <v>5</v>
      </c>
      <c r="H29" s="50">
        <v>4</v>
      </c>
      <c r="I29" s="56">
        <v>920</v>
      </c>
      <c r="J29" s="56">
        <v>1829</v>
      </c>
      <c r="K29" s="51">
        <v>174</v>
      </c>
      <c r="L29" s="51">
        <v>335</v>
      </c>
      <c r="M29" s="52">
        <f>(I29/J29*100)-100</f>
        <v>-49.69928922908693</v>
      </c>
      <c r="N29" s="51">
        <f>I29/H29</f>
        <v>230</v>
      </c>
      <c r="O29" s="50">
        <v>4</v>
      </c>
      <c r="P29" s="51">
        <v>1174</v>
      </c>
      <c r="Q29" s="51">
        <v>2459</v>
      </c>
      <c r="R29" s="51">
        <v>235</v>
      </c>
      <c r="S29" s="51">
        <v>481</v>
      </c>
      <c r="T29" s="52">
        <f>(P29/Q29*100)-100</f>
        <v>-52.25701504676698</v>
      </c>
      <c r="U29" s="54">
        <v>24044</v>
      </c>
      <c r="V29" s="51">
        <f>P29/O29</f>
        <v>293.5</v>
      </c>
      <c r="W29" s="60">
        <f>SUM(U29,P29)</f>
        <v>25218</v>
      </c>
      <c r="X29" s="60">
        <v>4790</v>
      </c>
      <c r="Y29" s="55">
        <f>SUM(X29,R29)</f>
        <v>5025</v>
      </c>
    </row>
    <row r="30" spans="1:25" ht="12.75">
      <c r="A30" s="47">
        <v>17</v>
      </c>
      <c r="B30" s="47">
        <v>16</v>
      </c>
      <c r="C30" s="48" t="s">
        <v>63</v>
      </c>
      <c r="D30" s="48" t="s">
        <v>64</v>
      </c>
      <c r="E30" s="49" t="s">
        <v>45</v>
      </c>
      <c r="F30" s="49" t="s">
        <v>46</v>
      </c>
      <c r="G30" s="50">
        <v>3</v>
      </c>
      <c r="H30" s="50">
        <v>3</v>
      </c>
      <c r="I30" s="56">
        <v>431</v>
      </c>
      <c r="J30" s="56">
        <v>848</v>
      </c>
      <c r="K30" s="56">
        <v>117</v>
      </c>
      <c r="L30" s="56">
        <v>227</v>
      </c>
      <c r="M30" s="52">
        <f>(I30/J30*100)-100</f>
        <v>-49.17452830188679</v>
      </c>
      <c r="N30" s="51">
        <f>I30/H30</f>
        <v>143.66666666666666</v>
      </c>
      <c r="O30" s="53">
        <v>3</v>
      </c>
      <c r="P30" s="51">
        <v>619</v>
      </c>
      <c r="Q30" s="51">
        <v>1196</v>
      </c>
      <c r="R30" s="51">
        <v>166</v>
      </c>
      <c r="S30" s="51">
        <v>330</v>
      </c>
      <c r="T30" s="52">
        <f>(P30/Q30*100)-100</f>
        <v>-48.24414715719063</v>
      </c>
      <c r="U30" s="54">
        <v>12171</v>
      </c>
      <c r="V30" s="51">
        <f>P30/O30</f>
        <v>206.33333333333334</v>
      </c>
      <c r="W30" s="60">
        <f>SUM(U30,P30)</f>
        <v>12790</v>
      </c>
      <c r="X30" s="60">
        <v>2177</v>
      </c>
      <c r="Y30" s="55">
        <f>SUM(X30,R30)</f>
        <v>2343</v>
      </c>
    </row>
    <row r="31" spans="1:25" ht="12.75">
      <c r="A31" s="47">
        <v>18</v>
      </c>
      <c r="B31" s="47"/>
      <c r="C31" s="112"/>
      <c r="D31" s="105"/>
      <c r="E31" s="49"/>
      <c r="F31" s="49"/>
      <c r="G31" s="50"/>
      <c r="H31" s="50"/>
      <c r="I31" s="51"/>
      <c r="J31" s="51"/>
      <c r="K31" s="58"/>
      <c r="L31" s="58"/>
      <c r="M31" s="52"/>
      <c r="N31" s="51"/>
      <c r="O31" s="50"/>
      <c r="P31" s="58"/>
      <c r="Q31" s="58"/>
      <c r="R31" s="58"/>
      <c r="S31" s="58"/>
      <c r="T31" s="52"/>
      <c r="U31" s="60"/>
      <c r="V31" s="51"/>
      <c r="W31" s="60"/>
      <c r="X31" s="54"/>
      <c r="Y31" s="55"/>
    </row>
    <row r="32" spans="1:25" ht="12.75">
      <c r="A32" s="47">
        <v>19</v>
      </c>
      <c r="B32" s="47"/>
      <c r="C32" s="48"/>
      <c r="D32" s="48"/>
      <c r="E32" s="49"/>
      <c r="F32" s="49"/>
      <c r="G32" s="50"/>
      <c r="H32" s="50"/>
      <c r="I32" s="56"/>
      <c r="J32" s="56"/>
      <c r="K32" s="51"/>
      <c r="L32" s="51"/>
      <c r="M32" s="52"/>
      <c r="N32" s="51"/>
      <c r="O32" s="59"/>
      <c r="P32" s="51"/>
      <c r="Q32" s="51"/>
      <c r="R32" s="51"/>
      <c r="S32" s="51"/>
      <c r="T32" s="52"/>
      <c r="U32" s="54"/>
      <c r="V32" s="51"/>
      <c r="W32" s="60"/>
      <c r="X32" s="54"/>
      <c r="Y32" s="55"/>
    </row>
    <row r="33" spans="1:25" ht="13.5" thickBot="1">
      <c r="A33" s="94">
        <v>20</v>
      </c>
      <c r="B33" s="94"/>
      <c r="C33" s="110"/>
      <c r="D33" s="110"/>
      <c r="E33" s="95"/>
      <c r="F33" s="95"/>
      <c r="G33" s="96"/>
      <c r="H33" s="96"/>
      <c r="I33" s="108"/>
      <c r="J33" s="108"/>
      <c r="K33" s="108"/>
      <c r="L33" s="108"/>
      <c r="M33" s="52"/>
      <c r="N33" s="51"/>
      <c r="O33" s="113"/>
      <c r="P33" s="90"/>
      <c r="Q33" s="90"/>
      <c r="R33" s="90"/>
      <c r="S33" s="90"/>
      <c r="T33" s="52"/>
      <c r="U33" s="91"/>
      <c r="V33" s="51"/>
      <c r="W33" s="60"/>
      <c r="X33" s="84"/>
      <c r="Y33" s="55"/>
    </row>
    <row r="34" spans="1:25" s="68" customFormat="1" ht="12.75" thickBot="1">
      <c r="A34" s="97"/>
      <c r="B34" s="98"/>
      <c r="C34" s="99" t="s">
        <v>48</v>
      </c>
      <c r="D34" s="99"/>
      <c r="E34" s="98"/>
      <c r="F34" s="98"/>
      <c r="G34" s="98"/>
      <c r="H34" s="98">
        <f>SUM(H14:H33)</f>
        <v>191</v>
      </c>
      <c r="I34" s="100">
        <f>SUM(I14:I33)</f>
        <v>84268</v>
      </c>
      <c r="J34" s="100">
        <v>37447</v>
      </c>
      <c r="K34" s="100">
        <f>SUM(K14:K33)</f>
        <v>14788</v>
      </c>
      <c r="L34" s="100">
        <v>6593</v>
      </c>
      <c r="M34" s="101">
        <f>(I34/J34*100)-100</f>
        <v>125.03271290089995</v>
      </c>
      <c r="N34" s="102">
        <f>I34/H34</f>
        <v>441.1937172774869</v>
      </c>
      <c r="O34" s="98">
        <f>SUM(O14:O33)</f>
        <v>191</v>
      </c>
      <c r="P34" s="100">
        <f>SUM(P14:P33)</f>
        <v>108970</v>
      </c>
      <c r="Q34" s="100">
        <v>95409</v>
      </c>
      <c r="R34" s="100">
        <f>SUM(R14:R33)</f>
        <v>20586</v>
      </c>
      <c r="S34" s="100">
        <v>19589</v>
      </c>
      <c r="T34" s="101">
        <f>(P34/Q34*100)-100</f>
        <v>14.213543795658694</v>
      </c>
      <c r="U34" s="100">
        <f>SUM(U14:U33)</f>
        <v>930704</v>
      </c>
      <c r="V34" s="102">
        <f>P34/O34</f>
        <v>570.5235602094241</v>
      </c>
      <c r="W34" s="103">
        <f>SUM(U34,P34)</f>
        <v>1039674</v>
      </c>
      <c r="X34" s="100">
        <f>SUM(X14:X33)</f>
        <v>163900</v>
      </c>
      <c r="Y34" s="104">
        <f>SUM(Y14:Y33)</f>
        <v>184486</v>
      </c>
    </row>
    <row r="35" spans="9:12" ht="12.75">
      <c r="I35" s="69"/>
      <c r="J35" s="69"/>
      <c r="K35" s="69"/>
      <c r="L35" s="69"/>
    </row>
    <row r="36" ht="12.75">
      <c r="Y36" s="70"/>
    </row>
    <row r="37" spans="3:5" ht="12.75">
      <c r="C37" s="69"/>
      <c r="D37" s="69"/>
      <c r="E37" s="69"/>
    </row>
    <row r="38" spans="3:5" ht="12.75">
      <c r="C38" s="69"/>
      <c r="D38" s="69"/>
      <c r="E38" s="69"/>
    </row>
    <row r="39" spans="3:6" ht="12.75">
      <c r="C39" s="69"/>
      <c r="D39" s="69"/>
      <c r="E39" s="69"/>
      <c r="F39" s="69"/>
    </row>
    <row r="40" spans="3:6" ht="12.75">
      <c r="C40" s="69"/>
      <c r="D40" s="69"/>
      <c r="E40" s="69"/>
      <c r="F40" s="69"/>
    </row>
  </sheetData>
  <sheetProtection selectLockedCells="1" selectUnlockedCells="1"/>
  <printOptions/>
  <pageMargins left="0.5902777777777778" right="0.2361111111111111" top="0.7875" bottom="0.7875" header="0.5118055555555555" footer="0.5118055555555555"/>
  <pageSetup fitToHeight="1" fitToWidth="1" horizontalDpi="300" verticalDpi="300" orientation="landscape" paperSize="9" r:id="rId1"/>
  <headerFooter alignWithMargins="0">
    <oddFooter>&amp;CPrepared by JANKO CRETNIK jr.&amp;RPage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0" style="0" hidden="1" customWidth="1"/>
    <col min="11" max="11" width="7.7109375" style="0" customWidth="1"/>
    <col min="12" max="12" width="0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0" style="0" hidden="1" customWidth="1"/>
    <col min="18" max="18" width="8.7109375" style="0" customWidth="1"/>
    <col min="19" max="19" width="0" style="0" hidden="1" customWidth="1"/>
    <col min="20" max="20" width="7.8515625" style="0" customWidth="1"/>
    <col min="21" max="21" width="0" style="1" hidden="1" customWidth="1"/>
    <col min="22" max="22" width="9.7109375" style="1" customWidth="1"/>
    <col min="23" max="23" width="11.7109375" style="0" customWidth="1"/>
    <col min="24" max="24" width="0" style="0" hidden="1" customWidth="1"/>
    <col min="25" max="25" width="9.710937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6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E4" s="8"/>
      <c r="F4" s="8"/>
      <c r="G4" s="11" t="s">
        <v>4</v>
      </c>
      <c r="H4" s="12"/>
      <c r="I4" s="12"/>
      <c r="J4" s="12"/>
      <c r="K4" s="71" t="str">
        <f>'WEEKLY COMPETITIVE REPORT'!K4</f>
        <v>23 - Jan</v>
      </c>
      <c r="L4" s="12"/>
      <c r="M4" s="13" t="str">
        <f>'WEEKLY COMPETITIVE REPORT'!M4</f>
        <v>25 - Jan</v>
      </c>
      <c r="N4" s="14"/>
      <c r="O4" s="8"/>
      <c r="P4" s="8"/>
      <c r="Q4" s="8"/>
      <c r="R4" s="8"/>
      <c r="S4" s="8"/>
      <c r="T4" s="8"/>
      <c r="U4" s="15"/>
      <c r="V4" s="15"/>
      <c r="W4" s="17" t="s">
        <v>5</v>
      </c>
      <c r="X4" s="72" t="s">
        <v>2</v>
      </c>
      <c r="Y4" s="19">
        <f>'WEEKLY COMPETITIVE REPORT'!Y4</f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73" t="str">
        <f>'WEEKLY COMPETITIVE REPORT'!K5</f>
        <v>22 - Jan</v>
      </c>
      <c r="L5" s="22"/>
      <c r="M5" s="23" t="str">
        <f>'WEEKLY COMPETITIVE REPORT'!M5</f>
        <v>28 - Jan</v>
      </c>
      <c r="N5" s="14"/>
      <c r="O5" s="8"/>
      <c r="P5" s="8"/>
      <c r="Q5" s="8"/>
      <c r="R5" s="8"/>
      <c r="S5" s="8"/>
      <c r="T5" s="8"/>
      <c r="U5" s="15"/>
      <c r="V5" s="15"/>
      <c r="W5" s="26"/>
      <c r="X5" s="8"/>
      <c r="Y5" s="27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tr">
        <f>'WEEKLY COMPETITIVE REPORT'!H7</f>
        <v>Week </v>
      </c>
      <c r="I7" s="8"/>
      <c r="J7" s="29" t="s">
        <v>10</v>
      </c>
      <c r="K7" s="28">
        <f>'WEEKLY COMPETITIVE REPORT'!K7</f>
        <v>4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f>'WEEKLY COMPETITIVE REPORT'!Y8</f>
        <v>42033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49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50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74">
        <v>1</v>
      </c>
      <c r="B14" s="48">
        <f>'WEEKLY COMPETITIVE REPORT'!B14</f>
        <v>1</v>
      </c>
      <c r="C14" s="48" t="str">
        <f>'WEEKLY COMPETITIVE REPORT'!C14</f>
        <v>WEDDING RINGER</v>
      </c>
      <c r="D14" s="48" t="str">
        <f>'WEEKLY COMPETITIVE REPORT'!D14</f>
        <v>POROČNA PRIČA d.o.o.</v>
      </c>
      <c r="E14" s="48" t="str">
        <f>'WEEKLY COMPETITIVE REPORT'!E14</f>
        <v>SONY</v>
      </c>
      <c r="F14" s="48" t="str">
        <f>'WEEKLY COMPETITIVE REPORT'!F14</f>
        <v>CF</v>
      </c>
      <c r="G14" s="50">
        <f>'WEEKLY COMPETITIVE REPORT'!G14</f>
        <v>2</v>
      </c>
      <c r="H14" s="50">
        <f>'WEEKLY COMPETITIVE REPORT'!H14</f>
        <v>10</v>
      </c>
      <c r="I14" s="51">
        <f>'WEEKLY COMPETITIVE REPORT'!I14/Y4</f>
        <v>19033.512064343162</v>
      </c>
      <c r="J14" s="51">
        <f>'WEEKLY COMPETITIVE REPORT'!J14/Y4</f>
        <v>22868.6327077748</v>
      </c>
      <c r="K14" s="58">
        <f>'WEEKLY COMPETITIVE REPORT'!K14</f>
        <v>2506</v>
      </c>
      <c r="L14" s="58">
        <f>'WEEKLY COMPETITIVE REPORT'!L14</f>
        <v>3022</v>
      </c>
      <c r="M14" s="52">
        <f>'WEEKLY COMPETITIVE REPORT'!M14</f>
        <v>-16.770222743259083</v>
      </c>
      <c r="N14" s="51">
        <f aca="true" t="shared" si="0" ref="N14:N20">I14/H14</f>
        <v>1903.3512064343163</v>
      </c>
      <c r="O14" s="50">
        <f>'WEEKLY COMPETITIVE REPORT'!O14</f>
        <v>10</v>
      </c>
      <c r="P14" s="51">
        <f>'WEEKLY COMPETITIVE REPORT'!P14/Y4</f>
        <v>24309.65147453083</v>
      </c>
      <c r="Q14" s="51">
        <f>'WEEKLY COMPETITIVE REPORT'!Q14/Y4</f>
        <v>29663.53887399464</v>
      </c>
      <c r="R14" s="58">
        <f>'WEEKLY COMPETITIVE REPORT'!R14</f>
        <v>3418</v>
      </c>
      <c r="S14" s="58">
        <f>'WEEKLY COMPETITIVE REPORT'!S14</f>
        <v>4154</v>
      </c>
      <c r="T14" s="52">
        <f>'WEEKLY COMPETITIVE REPORT'!T14</f>
        <v>-18.048714356726464</v>
      </c>
      <c r="U14" s="51">
        <f>'WEEKLY COMPETITIVE REPORT'!U14/Y4</f>
        <v>30781.501340482573</v>
      </c>
      <c r="V14" s="51">
        <f aca="true" t="shared" si="1" ref="V14:V20">P14/O14</f>
        <v>2430.965147453083</v>
      </c>
      <c r="W14" s="75">
        <f aca="true" t="shared" si="2" ref="W14:W20">P14+U14</f>
        <v>55091.1528150134</v>
      </c>
      <c r="X14" s="58">
        <f>'WEEKLY COMPETITIVE REPORT'!X14</f>
        <v>4310</v>
      </c>
      <c r="Y14" s="76">
        <f>'WEEKLY COMPETITIVE REPORT'!Y14</f>
        <v>7728</v>
      </c>
    </row>
    <row r="15" spans="1:25" ht="12.75">
      <c r="A15" s="74">
        <v>2</v>
      </c>
      <c r="B15" s="48" t="str">
        <f>'WEEKLY COMPETITIVE REPORT'!B15</f>
        <v>New</v>
      </c>
      <c r="C15" s="48" t="str">
        <f>'WEEKLY COMPETITIVE REPORT'!C15</f>
        <v>IMITATION GAME</v>
      </c>
      <c r="D15" s="48" t="str">
        <f>'WEEKLY COMPETITIVE REPORT'!D15</f>
        <v>IGRA IMITACIJE</v>
      </c>
      <c r="E15" s="48" t="str">
        <f>'WEEKLY COMPETITIVE REPORT'!E15</f>
        <v>IND</v>
      </c>
      <c r="F15" s="48" t="str">
        <f>'WEEKLY COMPETITIVE REPORT'!F15</f>
        <v>Blitz</v>
      </c>
      <c r="G15" s="50">
        <f>'WEEKLY COMPETITIVE REPORT'!G15</f>
        <v>1</v>
      </c>
      <c r="H15" s="50">
        <f>'WEEKLY COMPETITIVE REPORT'!H15</f>
        <v>17</v>
      </c>
      <c r="I15" s="51">
        <f>'WEEKLY COMPETITIVE REPORT'!I15/Y4</f>
        <v>16636.72922252011</v>
      </c>
      <c r="J15" s="51">
        <f>'WEEKLY COMPETITIVE REPORT'!J15/Y4</f>
        <v>0</v>
      </c>
      <c r="K15" s="58">
        <f>'WEEKLY COMPETITIVE REPORT'!K15</f>
        <v>2327</v>
      </c>
      <c r="L15" s="58">
        <f>'WEEKLY COMPETITIVE REPORT'!L15</f>
        <v>0</v>
      </c>
      <c r="M15" s="52">
        <f>'WEEKLY COMPETITIVE REPORT'!M15</f>
        <v>0</v>
      </c>
      <c r="N15" s="51">
        <f t="shared" si="0"/>
        <v>978.631130736477</v>
      </c>
      <c r="O15" s="50">
        <f>'WEEKLY COMPETITIVE REPORT'!O15</f>
        <v>17</v>
      </c>
      <c r="P15" s="51">
        <f>'WEEKLY COMPETITIVE REPORT'!P15/Y4</f>
        <v>21238.605898123325</v>
      </c>
      <c r="Q15" s="51">
        <f>'WEEKLY COMPETITIVE REPORT'!Q15/Y4</f>
        <v>0</v>
      </c>
      <c r="R15" s="58">
        <f>'WEEKLY COMPETITIVE REPORT'!R15</f>
        <v>3268</v>
      </c>
      <c r="S15" s="58">
        <f>'WEEKLY COMPETITIVE REPORT'!S15</f>
        <v>0</v>
      </c>
      <c r="T15" s="52">
        <f>'WEEKLY COMPETITIVE REPORT'!T15</f>
        <v>0</v>
      </c>
      <c r="U15" s="51">
        <f>'WEEKLY COMPETITIVE REPORT'!U15/Y4</f>
        <v>982.573726541555</v>
      </c>
      <c r="V15" s="51">
        <f t="shared" si="1"/>
        <v>1249.3297587131367</v>
      </c>
      <c r="W15" s="75">
        <f t="shared" si="2"/>
        <v>22221.17962466488</v>
      </c>
      <c r="X15" s="58">
        <f>'WEEKLY COMPETITIVE REPORT'!X15</f>
        <v>161</v>
      </c>
      <c r="Y15" s="76">
        <f>'WEEKLY COMPETITIVE REPORT'!Y15</f>
        <v>3429</v>
      </c>
    </row>
    <row r="16" spans="1:25" ht="12.75">
      <c r="A16" s="74">
        <v>3</v>
      </c>
      <c r="B16" s="48">
        <f>'WEEKLY COMPETITIVE REPORT'!B16</f>
        <v>2</v>
      </c>
      <c r="C16" s="48" t="str">
        <f>'WEEKLY COMPETITIVE REPORT'!C16</f>
        <v>BIG HERO 6</v>
      </c>
      <c r="D16" s="48" t="str">
        <f>'WEEKLY COMPETITIVE REPORT'!D16</f>
        <v>VELIČASTNIH 6</v>
      </c>
      <c r="E16" s="48" t="str">
        <f>'WEEKLY COMPETITIVE REPORT'!E16</f>
        <v>BVI</v>
      </c>
      <c r="F16" s="48" t="str">
        <f>'WEEKLY COMPETITIVE REPORT'!F16</f>
        <v>2iFilm</v>
      </c>
      <c r="G16" s="50">
        <f>'WEEKLY COMPETITIVE REPORT'!G16</f>
        <v>2</v>
      </c>
      <c r="H16" s="50">
        <f>'WEEKLY COMPETITIVE REPORT'!H16</f>
        <v>15</v>
      </c>
      <c r="I16" s="51">
        <f>'WEEKLY COMPETITIVE REPORT'!I16/Y4</f>
        <v>16761.394101876675</v>
      </c>
      <c r="J16" s="51">
        <f>'WEEKLY COMPETITIVE REPORT'!J16/Y4</f>
        <v>21222.520107238604</v>
      </c>
      <c r="K16" s="58">
        <f>'WEEKLY COMPETITIVE REPORT'!K16</f>
        <v>2267</v>
      </c>
      <c r="L16" s="58">
        <f>'WEEKLY COMPETITIVE REPORT'!L16</f>
        <v>2855</v>
      </c>
      <c r="M16" s="52">
        <f>'WEEKLY COMPETITIVE REPORT'!M16</f>
        <v>-21.02071753410813</v>
      </c>
      <c r="N16" s="51">
        <f t="shared" si="0"/>
        <v>1117.426273458445</v>
      </c>
      <c r="O16" s="50">
        <f>'WEEKLY COMPETITIVE REPORT'!O16</f>
        <v>15</v>
      </c>
      <c r="P16" s="51">
        <f>'WEEKLY COMPETITIVE REPORT'!P16/Y4</f>
        <v>19607.238605898125</v>
      </c>
      <c r="Q16" s="51">
        <f>'WEEKLY COMPETITIVE REPORT'!Q16/Y4</f>
        <v>26301.60857908847</v>
      </c>
      <c r="R16" s="58">
        <f>'WEEKLY COMPETITIVE REPORT'!R16</f>
        <v>2743</v>
      </c>
      <c r="S16" s="58">
        <f>'WEEKLY COMPETITIVE REPORT'!S16</f>
        <v>3711</v>
      </c>
      <c r="T16" s="52">
        <f>'WEEKLY COMPETITIVE REPORT'!T16</f>
        <v>-25.452321492278685</v>
      </c>
      <c r="U16" s="51">
        <f>'WEEKLY COMPETITIVE REPORT'!U16/Y4</f>
        <v>26301.60857908847</v>
      </c>
      <c r="V16" s="51">
        <f t="shared" si="1"/>
        <v>1307.1492403932084</v>
      </c>
      <c r="W16" s="75">
        <f t="shared" si="2"/>
        <v>45908.8471849866</v>
      </c>
      <c r="X16" s="58">
        <f>'WEEKLY COMPETITIVE REPORT'!X16</f>
        <v>3711</v>
      </c>
      <c r="Y16" s="76">
        <f>'WEEKLY COMPETITIVE REPORT'!Y16</f>
        <v>6454</v>
      </c>
    </row>
    <row r="17" spans="1:25" ht="12.75">
      <c r="A17" s="74">
        <v>4</v>
      </c>
      <c r="B17" s="48">
        <f>'WEEKLY COMPETITIVE REPORT'!B17</f>
        <v>3</v>
      </c>
      <c r="C17" s="48" t="str">
        <f>'WEEKLY COMPETITIVE REPORT'!C17</f>
        <v>TAKEN 3</v>
      </c>
      <c r="D17" s="48" t="str">
        <f>'WEEKLY COMPETITIVE REPORT'!D17</f>
        <v>UGRABLJENI 3</v>
      </c>
      <c r="E17" s="48" t="str">
        <f>'WEEKLY COMPETITIVE REPORT'!E17</f>
        <v>IND</v>
      </c>
      <c r="F17" s="48" t="str">
        <f>'WEEKLY COMPETITIVE REPORT'!F17</f>
        <v>Blitz</v>
      </c>
      <c r="G17" s="50">
        <f>'WEEKLY COMPETITIVE REPORT'!G17</f>
        <v>3</v>
      </c>
      <c r="H17" s="50">
        <f>'WEEKLY COMPETITIVE REPORT'!H17</f>
        <v>9</v>
      </c>
      <c r="I17" s="51">
        <f>'WEEKLY COMPETITIVE REPORT'!I17/Y4</f>
        <v>11631.3672922252</v>
      </c>
      <c r="J17" s="51">
        <f>'WEEKLY COMPETITIVE REPORT'!J17/Y4</f>
        <v>19258.713136729224</v>
      </c>
      <c r="K17" s="58">
        <f>'WEEKLY COMPETITIVE REPORT'!K17</f>
        <v>1462</v>
      </c>
      <c r="L17" s="58">
        <f>'WEEKLY COMPETITIVE REPORT'!L17</f>
        <v>2463</v>
      </c>
      <c r="M17" s="52">
        <f>'WEEKLY COMPETITIVE REPORT'!M17</f>
        <v>-39.60464954409411</v>
      </c>
      <c r="N17" s="51">
        <f t="shared" si="0"/>
        <v>1292.3741435805778</v>
      </c>
      <c r="O17" s="50">
        <f>'WEEKLY COMPETITIVE REPORT'!O17</f>
        <v>9</v>
      </c>
      <c r="P17" s="51">
        <f>'WEEKLY COMPETITIVE REPORT'!P17/Y4</f>
        <v>14281.501340482573</v>
      </c>
      <c r="Q17" s="51">
        <f>'WEEKLY COMPETITIVE REPORT'!Q17/Y4</f>
        <v>25227.882037533513</v>
      </c>
      <c r="R17" s="58">
        <f>'WEEKLY COMPETITIVE REPORT'!R17</f>
        <v>1906</v>
      </c>
      <c r="S17" s="58">
        <f>'WEEKLY COMPETITIVE REPORT'!S17</f>
        <v>3455</v>
      </c>
      <c r="T17" s="52">
        <f>'WEEKLY COMPETITIVE REPORT'!T17</f>
        <v>-43.390010626992556</v>
      </c>
      <c r="U17" s="51">
        <f>'WEEKLY COMPETITIVE REPORT'!U17/Y4</f>
        <v>72280.16085790885</v>
      </c>
      <c r="V17" s="51">
        <f t="shared" si="1"/>
        <v>1586.8334822758416</v>
      </c>
      <c r="W17" s="75">
        <f t="shared" si="2"/>
        <v>86561.66219839142</v>
      </c>
      <c r="X17" s="58">
        <f>'WEEKLY COMPETITIVE REPORT'!X17</f>
        <v>9886</v>
      </c>
      <c r="Y17" s="76">
        <f>'WEEKLY COMPETITIVE REPORT'!Y17</f>
        <v>11792</v>
      </c>
    </row>
    <row r="18" spans="1:25" ht="13.5" customHeight="1">
      <c r="A18" s="74">
        <v>5</v>
      </c>
      <c r="B18" s="48">
        <f>'WEEKLY COMPETITIVE REPORT'!B18</f>
        <v>4</v>
      </c>
      <c r="C18" s="48" t="str">
        <f>'WEEKLY COMPETITIVE REPORT'!C18</f>
        <v>UNBROKEN</v>
      </c>
      <c r="D18" s="48" t="str">
        <f>'WEEKLY COMPETITIVE REPORT'!D18</f>
        <v>NEUKLONLJIV</v>
      </c>
      <c r="E18" s="48" t="str">
        <f>'WEEKLY COMPETITIVE REPORT'!E18</f>
        <v>UNI</v>
      </c>
      <c r="F18" s="48" t="str">
        <f>'WEEKLY COMPETITIVE REPORT'!F18</f>
        <v>Karantanija</v>
      </c>
      <c r="G18" s="50">
        <f>'WEEKLY COMPETITIVE REPORT'!G18</f>
        <v>3</v>
      </c>
      <c r="H18" s="50">
        <f>'WEEKLY COMPETITIVE REPORT'!H18</f>
        <v>10</v>
      </c>
      <c r="I18" s="51">
        <f>'WEEKLY COMPETITIVE REPORT'!I18/Y4</f>
        <v>6245.308310991957</v>
      </c>
      <c r="J18" s="51">
        <f>'WEEKLY COMPETITIVE REPORT'!J18/Y4</f>
        <v>11175.603217158177</v>
      </c>
      <c r="K18" s="58">
        <f>'WEEKLY COMPETITIVE REPORT'!K18</f>
        <v>769</v>
      </c>
      <c r="L18" s="58">
        <f>'WEEKLY COMPETITIVE REPORT'!L18</f>
        <v>1401</v>
      </c>
      <c r="M18" s="52">
        <f>'WEEKLY COMPETITIVE REPORT'!M18</f>
        <v>-44.11658870097157</v>
      </c>
      <c r="N18" s="51">
        <f t="shared" si="0"/>
        <v>624.5308310991957</v>
      </c>
      <c r="O18" s="50">
        <f>'WEEKLY COMPETITIVE REPORT'!O18</f>
        <v>10</v>
      </c>
      <c r="P18" s="51">
        <f>'WEEKLY COMPETITIVE REPORT'!P18/Y4</f>
        <v>10742.627345844505</v>
      </c>
      <c r="Q18" s="51">
        <f>'WEEKLY COMPETITIVE REPORT'!Q18/Y4</f>
        <v>15469.16890080429</v>
      </c>
      <c r="R18" s="58">
        <f>'WEEKLY COMPETITIVE REPORT'!R18</f>
        <v>1577</v>
      </c>
      <c r="S18" s="58">
        <f>'WEEKLY COMPETITIVE REPORT'!S18</f>
        <v>2096</v>
      </c>
      <c r="T18" s="52">
        <f>'WEEKLY COMPETITIVE REPORT'!T18</f>
        <v>-30.554592720970547</v>
      </c>
      <c r="U18" s="51">
        <f>'WEEKLY COMPETITIVE REPORT'!U18/Y4</f>
        <v>40048.25737265415</v>
      </c>
      <c r="V18" s="51">
        <f t="shared" si="1"/>
        <v>1074.2627345844505</v>
      </c>
      <c r="W18" s="75">
        <f t="shared" si="2"/>
        <v>50790.88471849866</v>
      </c>
      <c r="X18" s="58">
        <f>'WEEKLY COMPETITIVE REPORT'!X18</f>
        <v>5337</v>
      </c>
      <c r="Y18" s="76">
        <f>'WEEKLY COMPETITIVE REPORT'!Y18</f>
        <v>6914</v>
      </c>
    </row>
    <row r="19" spans="1:25" ht="12.75">
      <c r="A19" s="74">
        <v>6</v>
      </c>
      <c r="B19" s="48">
        <f>'WEEKLY COMPETITIVE REPORT'!B19</f>
        <v>6</v>
      </c>
      <c r="C19" s="48" t="str">
        <f>'WEEKLY COMPETITIVE REPORT'!C19</f>
        <v>BLACKHAT</v>
      </c>
      <c r="D19" s="48" t="str">
        <f>'WEEKLY COMPETITIVE REPORT'!D19</f>
        <v>HEKER</v>
      </c>
      <c r="E19" s="48" t="str">
        <f>'WEEKLY COMPETITIVE REPORT'!E19</f>
        <v>UNI</v>
      </c>
      <c r="F19" s="48" t="str">
        <f>'WEEKLY COMPETITIVE REPORT'!F19</f>
        <v>Karantanija</v>
      </c>
      <c r="G19" s="50">
        <f>'WEEKLY COMPETITIVE REPORT'!G19</f>
        <v>2</v>
      </c>
      <c r="H19" s="50">
        <f>'WEEKLY COMPETITIVE REPORT'!H19</f>
        <v>9</v>
      </c>
      <c r="I19" s="51">
        <f>'WEEKLY COMPETITIVE REPORT'!I19/Y4</f>
        <v>5723.860589812332</v>
      </c>
      <c r="J19" s="51">
        <f>'WEEKLY COMPETITIVE REPORT'!J19/Y4</f>
        <v>10179.624664879357</v>
      </c>
      <c r="K19" s="58">
        <f>'WEEKLY COMPETITIVE REPORT'!K19</f>
        <v>717</v>
      </c>
      <c r="L19" s="58">
        <f>'WEEKLY COMPETITIVE REPORT'!L19</f>
        <v>1244</v>
      </c>
      <c r="M19" s="52">
        <f>'WEEKLY COMPETITIVE REPORT'!M19</f>
        <v>-43.771398472478275</v>
      </c>
      <c r="N19" s="51">
        <f t="shared" si="0"/>
        <v>635.984509979148</v>
      </c>
      <c r="O19" s="50">
        <f>'WEEKLY COMPETITIVE REPORT'!O19</f>
        <v>9</v>
      </c>
      <c r="P19" s="51">
        <f>'WEEKLY COMPETITIVE REPORT'!P19/Y4</f>
        <v>7883.3780160857905</v>
      </c>
      <c r="Q19" s="51">
        <f>'WEEKLY COMPETITIVE REPORT'!Q19/Y4</f>
        <v>13828.418230563002</v>
      </c>
      <c r="R19" s="58">
        <f>'WEEKLY COMPETITIVE REPORT'!R19</f>
        <v>1042</v>
      </c>
      <c r="S19" s="58">
        <f>'WEEKLY COMPETITIVE REPORT'!S19</f>
        <v>1815</v>
      </c>
      <c r="T19" s="52">
        <f>'WEEKLY COMPETITIVE REPORT'!T19</f>
        <v>-42.991469561845676</v>
      </c>
      <c r="U19" s="51">
        <f>'WEEKLY COMPETITIVE REPORT'!U19/Y4</f>
        <v>13872.654155495979</v>
      </c>
      <c r="V19" s="51">
        <f t="shared" si="1"/>
        <v>875.9308906761989</v>
      </c>
      <c r="W19" s="75">
        <f t="shared" si="2"/>
        <v>21756.03217158177</v>
      </c>
      <c r="X19" s="58">
        <f>'WEEKLY COMPETITIVE REPORT'!X19</f>
        <v>1937</v>
      </c>
      <c r="Y19" s="76">
        <f>'WEEKLY COMPETITIVE REPORT'!Y19</f>
        <v>2979</v>
      </c>
    </row>
    <row r="20" spans="1:25" ht="12.75">
      <c r="A20" s="47">
        <v>7</v>
      </c>
      <c r="B20" s="48" t="str">
        <f>'WEEKLY COMPETITIVE REPORT'!B20</f>
        <v>New</v>
      </c>
      <c r="C20" s="48" t="str">
        <f>'WEEKLY COMPETITIVE REPORT'!C20</f>
        <v>ŠUPLJE PRIČE</v>
      </c>
      <c r="D20" s="48" t="str">
        <f>'WEEKLY COMPETITIVE REPORT'!D20</f>
        <v>ŠUPLJE PRIČE</v>
      </c>
      <c r="E20" s="48" t="str">
        <f>'WEEKLY COMPETITIVE REPORT'!E20</f>
        <v>IND</v>
      </c>
      <c r="F20" s="48" t="str">
        <f>'WEEKLY COMPETITIVE REPORT'!F20</f>
        <v>Karantanija</v>
      </c>
      <c r="G20" s="50">
        <f>'WEEKLY COMPETITIVE REPORT'!G20</f>
        <v>1</v>
      </c>
      <c r="H20" s="50">
        <f>'WEEKLY COMPETITIVE REPORT'!H20</f>
        <v>9</v>
      </c>
      <c r="I20" s="51">
        <f>'WEEKLY COMPETITIVE REPORT'!I20/Y4</f>
        <v>4671.581769436997</v>
      </c>
      <c r="J20" s="51">
        <f>'WEEKLY COMPETITIVE REPORT'!J20/Y4</f>
        <v>0</v>
      </c>
      <c r="K20" s="58">
        <f>'WEEKLY COMPETITIVE REPORT'!K20</f>
        <v>613</v>
      </c>
      <c r="L20" s="58">
        <f>'WEEKLY COMPETITIVE REPORT'!L20</f>
        <v>0</v>
      </c>
      <c r="M20" s="52">
        <f>'WEEKLY COMPETITIVE REPORT'!M20</f>
        <v>0</v>
      </c>
      <c r="N20" s="51">
        <f t="shared" si="0"/>
        <v>519.0646410485552</v>
      </c>
      <c r="O20" s="50">
        <f>'WEEKLY COMPETITIVE REPORT'!O20</f>
        <v>9</v>
      </c>
      <c r="P20" s="51">
        <f>'WEEKLY COMPETITIVE REPORT'!P20/Y4</f>
        <v>7630.026809651475</v>
      </c>
      <c r="Q20" s="51">
        <f>'WEEKLY COMPETITIVE REPORT'!Q20/Y4</f>
        <v>0</v>
      </c>
      <c r="R20" s="58">
        <f>'WEEKLY COMPETITIVE REPORT'!R20</f>
        <v>1188</v>
      </c>
      <c r="S20" s="58">
        <f>'WEEKLY COMPETITIVE REPORT'!S20</f>
        <v>0</v>
      </c>
      <c r="T20" s="52">
        <f>'WEEKLY COMPETITIVE REPORT'!T20</f>
        <v>0</v>
      </c>
      <c r="U20" s="51">
        <f>'WEEKLY COMPETITIVE REPORT'!U20/Y4</f>
        <v>0</v>
      </c>
      <c r="V20" s="51">
        <f t="shared" si="1"/>
        <v>847.7807566279416</v>
      </c>
      <c r="W20" s="75">
        <f t="shared" si="2"/>
        <v>7630.026809651475</v>
      </c>
      <c r="X20" s="58">
        <f>'WEEKLY COMPETITIVE REPORT'!X20</f>
        <v>0</v>
      </c>
      <c r="Y20" s="76">
        <f>'WEEKLY COMPETITIVE REPORT'!Y20</f>
        <v>1188</v>
      </c>
    </row>
    <row r="21" spans="1:25" ht="12.75">
      <c r="A21" s="74">
        <v>8</v>
      </c>
      <c r="B21" s="48">
        <f>'WEEKLY COMPETITIVE REPORT'!B21</f>
        <v>8</v>
      </c>
      <c r="C21" s="48" t="str">
        <f>'WEEKLY COMPETITIVE REPORT'!C21</f>
        <v>PADDINGTON</v>
      </c>
      <c r="D21" s="48" t="str">
        <f>'WEEKLY COMPETITIVE REPORT'!D21</f>
        <v>PADDINGTON</v>
      </c>
      <c r="E21" s="48" t="str">
        <f>'WEEKLY COMPETITIVE REPORT'!E21</f>
        <v>IND</v>
      </c>
      <c r="F21" s="48" t="str">
        <f>'WEEKLY COMPETITIVE REPORT'!F21</f>
        <v>Blitz</v>
      </c>
      <c r="G21" s="50">
        <f>'WEEKLY COMPETITIVE REPORT'!G21</f>
        <v>6</v>
      </c>
      <c r="H21" s="50">
        <f>'WEEKLY COMPETITIVE REPORT'!H21</f>
        <v>12</v>
      </c>
      <c r="I21" s="51">
        <f>'WEEKLY COMPETITIVE REPORT'!I21/Y4</f>
        <v>5809.651474530831</v>
      </c>
      <c r="J21" s="51">
        <f>'WEEKLY COMPETITIVE REPORT'!J21/Y4</f>
        <v>8100.53619302949</v>
      </c>
      <c r="K21" s="58">
        <f>'WEEKLY COMPETITIVE REPORT'!K21</f>
        <v>809</v>
      </c>
      <c r="L21" s="58">
        <f>'WEEKLY COMPETITIVE REPORT'!L21</f>
        <v>1145</v>
      </c>
      <c r="M21" s="52">
        <f>'WEEKLY COMPETITIVE REPORT'!M21</f>
        <v>-28.280655303657127</v>
      </c>
      <c r="N21" s="51">
        <f aca="true" t="shared" si="3" ref="N21:N33">I21/H21</f>
        <v>484.1376228775693</v>
      </c>
      <c r="O21" s="50">
        <f>'WEEKLY COMPETITIVE REPORT'!O21</f>
        <v>12</v>
      </c>
      <c r="P21" s="51">
        <f>'WEEKLY COMPETITIVE REPORT'!P21/Y4</f>
        <v>7033.512064343164</v>
      </c>
      <c r="Q21" s="51">
        <f>'WEEKLY COMPETITIVE REPORT'!Q21/Y4</f>
        <v>9705.093833780162</v>
      </c>
      <c r="R21" s="58">
        <f>'WEEKLY COMPETITIVE REPORT'!R21</f>
        <v>1033</v>
      </c>
      <c r="S21" s="58">
        <f>'WEEKLY COMPETITIVE REPORT'!S21</f>
        <v>1433</v>
      </c>
      <c r="T21" s="52">
        <f>'WEEKLY COMPETITIVE REPORT'!T21</f>
        <v>-27.527624309392266</v>
      </c>
      <c r="U21" s="51">
        <f>'WEEKLY COMPETITIVE REPORT'!U21/Y4</f>
        <v>134713.13672922252</v>
      </c>
      <c r="V21" s="51">
        <f aca="true" t="shared" si="4" ref="V21:V33">P21/O21</f>
        <v>586.1260053619303</v>
      </c>
      <c r="W21" s="75">
        <f aca="true" t="shared" si="5" ref="W21:W33">P21+U21</f>
        <v>141746.6487935657</v>
      </c>
      <c r="X21" s="58">
        <f>'WEEKLY COMPETITIVE REPORT'!X21</f>
        <v>21601</v>
      </c>
      <c r="Y21" s="76">
        <f>'WEEKLY COMPETITIVE REPORT'!Y21</f>
        <v>22634</v>
      </c>
    </row>
    <row r="22" spans="1:25" ht="12.75">
      <c r="A22" s="74">
        <v>9</v>
      </c>
      <c r="B22" s="48" t="str">
        <f>'WEEKLY COMPETITIVE REPORT'!B22</f>
        <v>New</v>
      </c>
      <c r="C22" s="48" t="str">
        <f>'WEEKLY COMPETITIVE REPORT'!C22</f>
        <v>WHIPLASH</v>
      </c>
      <c r="D22" s="48" t="str">
        <f>'WEEKLY COMPETITIVE REPORT'!D22</f>
        <v>RITEM NOROSTI</v>
      </c>
      <c r="E22" s="48" t="str">
        <f>'WEEKLY COMPETITIVE REPORT'!E22</f>
        <v>SONY</v>
      </c>
      <c r="F22" s="48" t="str">
        <f>'WEEKLY COMPETITIVE REPORT'!F22</f>
        <v>CF</v>
      </c>
      <c r="G22" s="50">
        <f>'WEEKLY COMPETITIVE REPORT'!G22</f>
        <v>1</v>
      </c>
      <c r="H22" s="50">
        <f>'WEEKLY COMPETITIVE REPORT'!H22</f>
        <v>11</v>
      </c>
      <c r="I22" s="51">
        <f>'WEEKLY COMPETITIVE REPORT'!I22/Y4</f>
        <v>4942.359249329758</v>
      </c>
      <c r="J22" s="51">
        <f>'WEEKLY COMPETITIVE REPORT'!J22/Y4</f>
        <v>0</v>
      </c>
      <c r="K22" s="58">
        <f>'WEEKLY COMPETITIVE REPORT'!K22</f>
        <v>653</v>
      </c>
      <c r="L22" s="58">
        <f>'WEEKLY COMPETITIVE REPORT'!L22</f>
        <v>0</v>
      </c>
      <c r="M22" s="52">
        <f>'WEEKLY COMPETITIVE REPORT'!M22</f>
        <v>0</v>
      </c>
      <c r="N22" s="51">
        <f t="shared" si="3"/>
        <v>449.3053863027053</v>
      </c>
      <c r="O22" s="50">
        <f>'WEEKLY COMPETITIVE REPORT'!O22</f>
        <v>11</v>
      </c>
      <c r="P22" s="51">
        <f>'WEEKLY COMPETITIVE REPORT'!P22/Y4</f>
        <v>6719.839142091153</v>
      </c>
      <c r="Q22" s="51">
        <f>'WEEKLY COMPETITIVE REPORT'!Q22/Y4</f>
        <v>0</v>
      </c>
      <c r="R22" s="58">
        <f>'WEEKLY COMPETITIVE REPORT'!R22</f>
        <v>935</v>
      </c>
      <c r="S22" s="58">
        <f>'WEEKLY COMPETITIVE REPORT'!S22</f>
        <v>0</v>
      </c>
      <c r="T22" s="52">
        <f>'WEEKLY COMPETITIVE REPORT'!T22</f>
        <v>0</v>
      </c>
      <c r="U22" s="51">
        <f>'WEEKLY COMPETITIVE REPORT'!U22/Y4</f>
        <v>4418.230563002681</v>
      </c>
      <c r="V22" s="51">
        <f t="shared" si="4"/>
        <v>610.894467462832</v>
      </c>
      <c r="W22" s="75">
        <f t="shared" si="5"/>
        <v>11138.069705093834</v>
      </c>
      <c r="X22" s="58">
        <f>'WEEKLY COMPETITIVE REPORT'!X22</f>
        <v>640</v>
      </c>
      <c r="Y22" s="76">
        <f>'WEEKLY COMPETITIVE REPORT'!Y22</f>
        <v>1575</v>
      </c>
    </row>
    <row r="23" spans="1:25" ht="12.75">
      <c r="A23" s="74">
        <v>10</v>
      </c>
      <c r="B23" s="48">
        <f>'WEEKLY COMPETITIVE REPORT'!B23</f>
        <v>7</v>
      </c>
      <c r="C23" s="48" t="str">
        <f>'WEEKLY COMPETITIVE REPORT'!C23</f>
        <v>INTO THE WOODS</v>
      </c>
      <c r="D23" s="48" t="str">
        <f>'WEEKLY COMPETITIVE REPORT'!D23</f>
        <v>ZGODBE IZ HOSTE</v>
      </c>
      <c r="E23" s="48" t="str">
        <f>'WEEKLY COMPETITIVE REPORT'!E23</f>
        <v>BVI</v>
      </c>
      <c r="F23" s="48" t="str">
        <f>'WEEKLY COMPETITIVE REPORT'!F23</f>
        <v>2iFilm</v>
      </c>
      <c r="G23" s="50">
        <f>'WEEKLY COMPETITIVE REPORT'!G23</f>
        <v>3</v>
      </c>
      <c r="H23" s="50">
        <f>'WEEKLY COMPETITIVE REPORT'!H23</f>
        <v>9</v>
      </c>
      <c r="I23" s="51">
        <f>'WEEKLY COMPETITIVE REPORT'!I23/Y4</f>
        <v>4561.662198391421</v>
      </c>
      <c r="J23" s="51">
        <f>'WEEKLY COMPETITIVE REPORT'!J23/Y4</f>
        <v>7994.638069705094</v>
      </c>
      <c r="K23" s="58">
        <f>'WEEKLY COMPETITIVE REPORT'!K23</f>
        <v>604</v>
      </c>
      <c r="L23" s="58">
        <f>'WEEKLY COMPETITIVE REPORT'!L23</f>
        <v>996</v>
      </c>
      <c r="M23" s="52">
        <f>'WEEKLY COMPETITIVE REPORT'!M23</f>
        <v>-42.94097920858484</v>
      </c>
      <c r="N23" s="51">
        <f t="shared" si="3"/>
        <v>506.8513553768246</v>
      </c>
      <c r="O23" s="50">
        <f>'WEEKLY COMPETITIVE REPORT'!O23</f>
        <v>9</v>
      </c>
      <c r="P23" s="51">
        <f>'WEEKLY COMPETITIVE REPORT'!P23/Y4</f>
        <v>5478.552278820375</v>
      </c>
      <c r="Q23" s="51">
        <f>'WEEKLY COMPETITIVE REPORT'!Q23/Y4</f>
        <v>10151.4745308311</v>
      </c>
      <c r="R23" s="58">
        <f>'WEEKLY COMPETITIVE REPORT'!R23</f>
        <v>770</v>
      </c>
      <c r="S23" s="58">
        <f>'WEEKLY COMPETITIVE REPORT'!S23</f>
        <v>1374</v>
      </c>
      <c r="T23" s="52">
        <f>'WEEKLY COMPETITIVE REPORT'!T23</f>
        <v>-46.031955631849996</v>
      </c>
      <c r="U23" s="51">
        <f>'WEEKLY COMPETITIVE REPORT'!U23/Y4</f>
        <v>25442.35924932976</v>
      </c>
      <c r="V23" s="51">
        <f t="shared" si="4"/>
        <v>608.7280309800417</v>
      </c>
      <c r="W23" s="75">
        <f t="shared" si="5"/>
        <v>30920.911528150133</v>
      </c>
      <c r="X23" s="58">
        <f>'WEEKLY COMPETITIVE REPORT'!X23</f>
        <v>3486</v>
      </c>
      <c r="Y23" s="76">
        <f>'WEEKLY COMPETITIVE REPORT'!Y23</f>
        <v>4256</v>
      </c>
    </row>
    <row r="24" spans="1:25" ht="12.75">
      <c r="A24" s="74">
        <v>11</v>
      </c>
      <c r="B24" s="48">
        <f>'WEEKLY COMPETITIVE REPORT'!B24</f>
        <v>5</v>
      </c>
      <c r="C24" s="48" t="str">
        <f>'WEEKLY COMPETITIVE REPORT'!C24</f>
        <v>HOBBIT: BATTLE OF THE FIVE ARMIES</v>
      </c>
      <c r="D24" s="48" t="str">
        <f>'WEEKLY COMPETITIVE REPORT'!D24</f>
        <v>HOBIT: BITKA PETIH VOJSKA</v>
      </c>
      <c r="E24" s="48" t="str">
        <f>'WEEKLY COMPETITIVE REPORT'!E24</f>
        <v>WB</v>
      </c>
      <c r="F24" s="48" t="str">
        <f>'WEEKLY COMPETITIVE REPORT'!F24</f>
        <v>Blitz</v>
      </c>
      <c r="G24" s="50">
        <f>'WEEKLY COMPETITIVE REPORT'!G24</f>
        <v>7</v>
      </c>
      <c r="H24" s="50">
        <f>'WEEKLY COMPETITIVE REPORT'!H24</f>
        <v>26</v>
      </c>
      <c r="I24" s="51">
        <f>'WEEKLY COMPETITIVE REPORT'!I24/Y4</f>
        <v>4056.3002680965146</v>
      </c>
      <c r="J24" s="51">
        <f>'WEEKLY COMPETITIVE REPORT'!J24/Y4</f>
        <v>10550.938337801608</v>
      </c>
      <c r="K24" s="58">
        <f>'WEEKLY COMPETITIVE REPORT'!K24</f>
        <v>393</v>
      </c>
      <c r="L24" s="58">
        <f>'WEEKLY COMPETITIVE REPORT'!L24</f>
        <v>1115</v>
      </c>
      <c r="M24" s="52">
        <f>'WEEKLY COMPETITIVE REPORT'!M24</f>
        <v>-61.55507559395249</v>
      </c>
      <c r="N24" s="51">
        <f t="shared" si="3"/>
        <v>156.01154877294286</v>
      </c>
      <c r="O24" s="50">
        <f>'WEEKLY COMPETITIVE REPORT'!O24</f>
        <v>26</v>
      </c>
      <c r="P24" s="51">
        <f>'WEEKLY COMPETITIVE REPORT'!P24/Y4</f>
        <v>5266.756032171582</v>
      </c>
      <c r="Q24" s="51">
        <f>'WEEKLY COMPETITIVE REPORT'!Q24/Y4</f>
        <v>14144.772117962466</v>
      </c>
      <c r="R24" s="58">
        <f>'WEEKLY COMPETITIVE REPORT'!R24</f>
        <v>543</v>
      </c>
      <c r="S24" s="58">
        <f>'WEEKLY COMPETITIVE REPORT'!S24</f>
        <v>1554</v>
      </c>
      <c r="T24" s="52">
        <f>'WEEKLY COMPETITIVE REPORT'!T24</f>
        <v>-62.76535253980288</v>
      </c>
      <c r="U24" s="51">
        <f>'WEEKLY COMPETITIVE REPORT'!U24/Y4</f>
        <v>558014.745308311</v>
      </c>
      <c r="V24" s="51">
        <f t="shared" si="4"/>
        <v>202.56753969890698</v>
      </c>
      <c r="W24" s="75">
        <f t="shared" si="5"/>
        <v>563281.5013404825</v>
      </c>
      <c r="X24" s="58">
        <f>'WEEKLY COMPETITIVE REPORT'!X24</f>
        <v>65416</v>
      </c>
      <c r="Y24" s="76">
        <f>'WEEKLY COMPETITIVE REPORT'!Y24</f>
        <v>65959</v>
      </c>
    </row>
    <row r="25" spans="1:25" ht="12.75">
      <c r="A25" s="74">
        <v>12</v>
      </c>
      <c r="B25" s="48" t="str">
        <f>'WEEKLY COMPETITIVE REPORT'!B25</f>
        <v>New</v>
      </c>
      <c r="C25" s="48" t="str">
        <f>'WEEKLY COMPETITIVE REPORT'!C25</f>
        <v>JUDGE</v>
      </c>
      <c r="D25" s="48" t="str">
        <f>'WEEKLY COMPETITIVE REPORT'!D25</f>
        <v>SODNIK</v>
      </c>
      <c r="E25" s="48" t="str">
        <f>'WEEKLY COMPETITIVE REPORT'!E25</f>
        <v>WB</v>
      </c>
      <c r="F25" s="48" t="str">
        <f>'WEEKLY COMPETITIVE REPORT'!F25</f>
        <v>Blitz</v>
      </c>
      <c r="G25" s="50">
        <f>'WEEKLY COMPETITIVE REPORT'!G25</f>
        <v>1</v>
      </c>
      <c r="H25" s="50">
        <f>'WEEKLY COMPETITIVE REPORT'!H25</f>
        <v>6</v>
      </c>
      <c r="I25" s="51">
        <f>'WEEKLY COMPETITIVE REPORT'!I25/Y4</f>
        <v>3164.8793565683645</v>
      </c>
      <c r="J25" s="51">
        <f>'WEEKLY COMPETITIVE REPORT'!J25/Y4</f>
        <v>0</v>
      </c>
      <c r="K25" s="58">
        <f>'WEEKLY COMPETITIVE REPORT'!K25</f>
        <v>387</v>
      </c>
      <c r="L25" s="58">
        <f>'WEEKLY COMPETITIVE REPORT'!L25</f>
        <v>0</v>
      </c>
      <c r="M25" s="52">
        <f>'WEEKLY COMPETITIVE REPORT'!M25</f>
        <v>0</v>
      </c>
      <c r="N25" s="51">
        <f t="shared" si="3"/>
        <v>527.4798927613941</v>
      </c>
      <c r="O25" s="50">
        <f>'WEEKLY COMPETITIVE REPORT'!O25</f>
        <v>6</v>
      </c>
      <c r="P25" s="51">
        <f>'WEEKLY COMPETITIVE REPORT'!P25/Y4</f>
        <v>4109.919571045576</v>
      </c>
      <c r="Q25" s="51">
        <f>'WEEKLY COMPETITIVE REPORT'!Q25/Y4</f>
        <v>0</v>
      </c>
      <c r="R25" s="58">
        <f>'WEEKLY COMPETITIVE REPORT'!R25</f>
        <v>544</v>
      </c>
      <c r="S25" s="58">
        <f>'WEEKLY COMPETITIVE REPORT'!S25</f>
        <v>0</v>
      </c>
      <c r="T25" s="52">
        <f>'WEEKLY COMPETITIVE REPORT'!T25</f>
        <v>0</v>
      </c>
      <c r="U25" s="51">
        <f>'WEEKLY COMPETITIVE REPORT'!U25/Y4</f>
        <v>0</v>
      </c>
      <c r="V25" s="51">
        <f t="shared" si="4"/>
        <v>684.9865951742627</v>
      </c>
      <c r="W25" s="75">
        <f t="shared" si="5"/>
        <v>4109.919571045576</v>
      </c>
      <c r="X25" s="58">
        <f>'WEEKLY COMPETITIVE REPORT'!X25</f>
        <v>0</v>
      </c>
      <c r="Y25" s="76">
        <f>'WEEKLY COMPETITIVE REPORT'!Y25</f>
        <v>544</v>
      </c>
    </row>
    <row r="26" spans="1:25" ht="12.75" customHeight="1">
      <c r="A26" s="74">
        <v>13</v>
      </c>
      <c r="B26" s="48" t="str">
        <f>'WEEKLY COMPETITIVE REPORT'!B26</f>
        <v>New</v>
      </c>
      <c r="C26" s="48" t="str">
        <f>'WEEKLY COMPETITIVE REPORT'!C26</f>
        <v>RIO I LOVE YOU</v>
      </c>
      <c r="D26" s="48" t="str">
        <f>'WEEKLY COMPETITIVE REPORT'!D26</f>
        <v>RIO, LJUBEZEN MOJA</v>
      </c>
      <c r="E26" s="48" t="str">
        <f>'WEEKLY COMPETITIVE REPORT'!E26</f>
        <v>IND</v>
      </c>
      <c r="F26" s="48" t="str">
        <f>'WEEKLY COMPETITIVE REPORT'!F26</f>
        <v>Karantanija</v>
      </c>
      <c r="G26" s="50">
        <f>'WEEKLY COMPETITIVE REPORT'!G26</f>
        <v>1</v>
      </c>
      <c r="H26" s="50">
        <f>'WEEKLY COMPETITIVE REPORT'!H26</f>
        <v>10</v>
      </c>
      <c r="I26" s="51">
        <f>'WEEKLY COMPETITIVE REPORT'!I26/Y4</f>
        <v>2619.3029490616623</v>
      </c>
      <c r="J26" s="51">
        <f>'WEEKLY COMPETITIVE REPORT'!J26/Y4</f>
        <v>0</v>
      </c>
      <c r="K26" s="58">
        <f>'WEEKLY COMPETITIVE REPORT'!K26</f>
        <v>344</v>
      </c>
      <c r="L26" s="58">
        <f>'WEEKLY COMPETITIVE REPORT'!L26</f>
        <v>0</v>
      </c>
      <c r="M26" s="52">
        <f>'WEEKLY COMPETITIVE REPORT'!M26</f>
        <v>0</v>
      </c>
      <c r="N26" s="51">
        <f t="shared" si="3"/>
        <v>261.93029490616624</v>
      </c>
      <c r="O26" s="50">
        <f>'WEEKLY COMPETITIVE REPORT'!O26</f>
        <v>10</v>
      </c>
      <c r="P26" s="51">
        <f>'WEEKLY COMPETITIVE REPORT'!P26/Y4</f>
        <v>3436.9973190348524</v>
      </c>
      <c r="Q26" s="51">
        <f>'WEEKLY COMPETITIVE REPORT'!Q26/Y4</f>
        <v>0</v>
      </c>
      <c r="R26" s="58">
        <f>'WEEKLY COMPETITIVE REPORT'!R26</f>
        <v>473</v>
      </c>
      <c r="S26" s="58">
        <f>'WEEKLY COMPETITIVE REPORT'!S26</f>
        <v>0</v>
      </c>
      <c r="T26" s="52">
        <f>'WEEKLY COMPETITIVE REPORT'!T26</f>
        <v>0</v>
      </c>
      <c r="U26" s="51">
        <f>'WEEKLY COMPETITIVE REPORT'!U26/Y4</f>
        <v>0</v>
      </c>
      <c r="V26" s="51">
        <f t="shared" si="4"/>
        <v>343.69973190348526</v>
      </c>
      <c r="W26" s="75">
        <f t="shared" si="5"/>
        <v>3436.9973190348524</v>
      </c>
      <c r="X26" s="58">
        <f>'WEEKLY COMPETITIVE REPORT'!X26</f>
        <v>0</v>
      </c>
      <c r="Y26" s="76">
        <f>'WEEKLY COMPETITIVE REPORT'!Y26</f>
        <v>473</v>
      </c>
    </row>
    <row r="27" spans="1:25" ht="12.75" customHeight="1">
      <c r="A27" s="74">
        <v>14</v>
      </c>
      <c r="B27" s="48">
        <f>'WEEKLY COMPETITIVE REPORT'!B27</f>
        <v>11</v>
      </c>
      <c r="C27" s="48" t="str">
        <f>'WEEKLY COMPETITIVE REPORT'!C27</f>
        <v>PENGUINS OF MADAGASCAR</v>
      </c>
      <c r="D27" s="48" t="str">
        <f>'WEEKLY COMPETITIVE REPORT'!D27</f>
        <v>PINGVINI Z MADAGASKARJA</v>
      </c>
      <c r="E27" s="48" t="str">
        <f>'WEEKLY COMPETITIVE REPORT'!E27</f>
        <v>FOX</v>
      </c>
      <c r="F27" s="48" t="str">
        <f>'WEEKLY COMPETITIVE REPORT'!F27</f>
        <v>Blitz</v>
      </c>
      <c r="G27" s="50">
        <f>'WEEKLY COMPETITIVE REPORT'!G27</f>
        <v>9</v>
      </c>
      <c r="H27" s="50">
        <f>'WEEKLY COMPETITIVE REPORT'!H27</f>
        <v>22</v>
      </c>
      <c r="I27" s="51">
        <f>'WEEKLY COMPETITIVE REPORT'!I27/Y4</f>
        <v>3072.3860589812334</v>
      </c>
      <c r="J27" s="51">
        <f>'WEEKLY COMPETITIVE REPORT'!J27/Y17</f>
        <v>0.22082767978290366</v>
      </c>
      <c r="K27" s="58">
        <f>'WEEKLY COMPETITIVE REPORT'!K27</f>
        <v>350</v>
      </c>
      <c r="L27" s="58">
        <f>'WEEKLY COMPETITIVE REPORT'!L27</f>
        <v>418</v>
      </c>
      <c r="M27" s="52">
        <f>'WEEKLY COMPETITIVE REPORT'!M27</f>
        <v>-11.981566820276498</v>
      </c>
      <c r="N27" s="51">
        <f t="shared" si="3"/>
        <v>139.65391177187425</v>
      </c>
      <c r="O27" s="50">
        <f>'WEEKLY COMPETITIVE REPORT'!O27</f>
        <v>22</v>
      </c>
      <c r="P27" s="51">
        <f>'WEEKLY COMPETITIVE REPORT'!P27/Y4</f>
        <v>3072.3860589812334</v>
      </c>
      <c r="Q27" s="51">
        <f>'WEEKLY COMPETITIVE REPORT'!Q27/Y17</f>
        <v>0.22082767978290366</v>
      </c>
      <c r="R27" s="58">
        <f>'WEEKLY COMPETITIVE REPORT'!R27</f>
        <v>350</v>
      </c>
      <c r="S27" s="58">
        <f>'WEEKLY COMPETITIVE REPORT'!S27</f>
        <v>418</v>
      </c>
      <c r="T27" s="52">
        <f>'WEEKLY COMPETITIVE REPORT'!T27</f>
        <v>-11.981566820276498</v>
      </c>
      <c r="U27" s="51">
        <f>'WEEKLY COMPETITIVE REPORT'!U27/Y17</f>
        <v>15.749406377204885</v>
      </c>
      <c r="V27" s="51">
        <f t="shared" si="4"/>
        <v>139.65391177187425</v>
      </c>
      <c r="W27" s="75">
        <f t="shared" si="5"/>
        <v>3088.1354653584385</v>
      </c>
      <c r="X27" s="58">
        <f>'WEEKLY COMPETITIVE REPORT'!X27</f>
        <v>34175</v>
      </c>
      <c r="Y27" s="76">
        <f>'WEEKLY COMPETITIVE REPORT'!Y27</f>
        <v>34525</v>
      </c>
    </row>
    <row r="28" spans="1:25" ht="12.75">
      <c r="A28" s="74">
        <v>15</v>
      </c>
      <c r="B28" s="48">
        <f>'WEEKLY COMPETITIVE REPORT'!B28</f>
        <v>9</v>
      </c>
      <c r="C28" s="48" t="str">
        <f>'WEEKLY COMPETITIVE REPORT'!C28</f>
        <v>FRENCH WOMAN</v>
      </c>
      <c r="D28" s="48" t="str">
        <f>'WEEKLY COMPETITIVE REPORT'!D28</f>
        <v>FRANCOZINJE</v>
      </c>
      <c r="E28" s="48" t="str">
        <f>'WEEKLY COMPETITIVE REPORT'!E28</f>
        <v>IND</v>
      </c>
      <c r="F28" s="48" t="str">
        <f>'WEEKLY COMPETITIVE REPORT'!F28</f>
        <v>Karantanija</v>
      </c>
      <c r="G28" s="50">
        <f>'WEEKLY COMPETITIVE REPORT'!G28</f>
        <v>6</v>
      </c>
      <c r="H28" s="50">
        <f>'WEEKLY COMPETITIVE REPORT'!H28</f>
        <v>9</v>
      </c>
      <c r="I28" s="51">
        <f>'WEEKLY COMPETITIVE REPORT'!I28/Y4</f>
        <v>2218.4986595174264</v>
      </c>
      <c r="J28" s="51">
        <f>'WEEKLY COMPETITIVE REPORT'!J28/Y17</f>
        <v>0.24219810040705564</v>
      </c>
      <c r="K28" s="58">
        <f>'WEEKLY COMPETITIVE REPORT'!K28</f>
        <v>296</v>
      </c>
      <c r="L28" s="58">
        <f>'WEEKLY COMPETITIVE REPORT'!L28</f>
        <v>513</v>
      </c>
      <c r="M28" s="52">
        <f>'WEEKLY COMPETITIVE REPORT'!M28</f>
        <v>-42.05182072829131</v>
      </c>
      <c r="N28" s="51">
        <f t="shared" si="3"/>
        <v>246.4998510574918</v>
      </c>
      <c r="O28" s="50">
        <f>'WEEKLY COMPETITIVE REPORT'!O28</f>
        <v>9</v>
      </c>
      <c r="P28" s="51">
        <f>'WEEKLY COMPETITIVE REPORT'!P28/Y4</f>
        <v>2857.908847184987</v>
      </c>
      <c r="Q28" s="51">
        <f>'WEEKLY COMPETITIVE REPORT'!Q28/Y17</f>
        <v>0.33675373134328357</v>
      </c>
      <c r="R28" s="58">
        <f>'WEEKLY COMPETITIVE REPORT'!R28</f>
        <v>395</v>
      </c>
      <c r="S28" s="58">
        <f>'WEEKLY COMPETITIVE REPORT'!S28</f>
        <v>744</v>
      </c>
      <c r="T28" s="52">
        <f>'WEEKLY COMPETITIVE REPORT'!T28</f>
        <v>-46.310752958952406</v>
      </c>
      <c r="U28" s="51">
        <f>'WEEKLY COMPETITIVE REPORT'!U28/Y17</f>
        <v>2.735583446404342</v>
      </c>
      <c r="V28" s="51">
        <f t="shared" si="4"/>
        <v>317.5454274649985</v>
      </c>
      <c r="W28" s="75">
        <f t="shared" si="5"/>
        <v>2860.644430631391</v>
      </c>
      <c r="X28" s="58">
        <f>'WEEKLY COMPETITIVE REPORT'!W29</f>
        <v>25218</v>
      </c>
      <c r="Y28" s="76">
        <f>'WEEKLY COMPETITIVE REPORT'!X29</f>
        <v>4790</v>
      </c>
    </row>
    <row r="29" spans="1:25" ht="12.75">
      <c r="A29" s="74">
        <v>16</v>
      </c>
      <c r="B29" s="48">
        <f>'WEEKLY COMPETITIVE REPORT'!B29</f>
        <v>12</v>
      </c>
      <c r="C29" s="48" t="str">
        <f>'WEEKLY COMPETITIVE REPORT'!C29</f>
        <v>SEVENTH SON</v>
      </c>
      <c r="D29" s="48" t="str">
        <f>'WEEKLY COMPETITIVE REPORT'!D29</f>
        <v>SEDMI SIN</v>
      </c>
      <c r="E29" s="48" t="str">
        <f>'WEEKLY COMPETITIVE REPORT'!E29</f>
        <v>UNI</v>
      </c>
      <c r="F29" s="48" t="str">
        <f>'WEEKLY COMPETITIVE REPORT'!F29</f>
        <v>Karantanija</v>
      </c>
      <c r="G29" s="50">
        <f>'WEEKLY COMPETITIVE REPORT'!G29</f>
        <v>5</v>
      </c>
      <c r="H29" s="50">
        <f>'WEEKLY COMPETITIVE REPORT'!H29</f>
        <v>4</v>
      </c>
      <c r="I29" s="51">
        <f>'WEEKLY COMPETITIVE REPORT'!I29/Y4</f>
        <v>1233.2439678284181</v>
      </c>
      <c r="J29" s="51">
        <f>'WEEKLY COMPETITIVE REPORT'!J29/Y17</f>
        <v>0.15510515603799185</v>
      </c>
      <c r="K29" s="58">
        <f>'WEEKLY COMPETITIVE REPORT'!K29</f>
        <v>174</v>
      </c>
      <c r="L29" s="58">
        <f>'WEEKLY COMPETITIVE REPORT'!L29</f>
        <v>335</v>
      </c>
      <c r="M29" s="52">
        <f>'WEEKLY COMPETITIVE REPORT'!M29</f>
        <v>-49.69928922908693</v>
      </c>
      <c r="N29" s="51">
        <f t="shared" si="3"/>
        <v>308.31099195710453</v>
      </c>
      <c r="O29" s="50">
        <f>'WEEKLY COMPETITIVE REPORT'!O29</f>
        <v>4</v>
      </c>
      <c r="P29" s="51">
        <f>'WEEKLY COMPETITIVE REPORT'!P29/Y4</f>
        <v>1573.7265415549598</v>
      </c>
      <c r="Q29" s="51">
        <f>'WEEKLY COMPETITIVE REPORT'!Q29/Y17</f>
        <v>0.20853120759837177</v>
      </c>
      <c r="R29" s="58">
        <f>'WEEKLY COMPETITIVE REPORT'!R29</f>
        <v>235</v>
      </c>
      <c r="S29" s="58">
        <f>'WEEKLY COMPETITIVE REPORT'!S29</f>
        <v>481</v>
      </c>
      <c r="T29" s="52">
        <f>'WEEKLY COMPETITIVE REPORT'!T29</f>
        <v>-52.25701504676698</v>
      </c>
      <c r="U29" s="51" t="e">
        <f>'WEEKLY COMPETITIVE REPORT'!#REF!/Y4</f>
        <v>#REF!</v>
      </c>
      <c r="V29" s="51">
        <f t="shared" si="4"/>
        <v>393.43163538873995</v>
      </c>
      <c r="W29" s="75" t="e">
        <f t="shared" si="5"/>
        <v>#REF!</v>
      </c>
      <c r="X29" s="58" t="e">
        <f>'WEEKLY COMPETITIVE REPORT'!#REF!</f>
        <v>#REF!</v>
      </c>
      <c r="Y29" s="76">
        <f>'WEEKLY COMPETITIVE REPORT'!Y29</f>
        <v>5025</v>
      </c>
    </row>
    <row r="30" spans="1:25" ht="12.75">
      <c r="A30" s="47">
        <v>17</v>
      </c>
      <c r="B30" s="48">
        <f>'WEEKLY COMPETITIVE REPORT'!B30</f>
        <v>16</v>
      </c>
      <c r="C30" s="48" t="str">
        <f>'WEEKLY COMPETITIVE REPORT'!C30</f>
        <v>20000 DAYS ON EARTH</v>
      </c>
      <c r="D30" s="48" t="str">
        <f>'WEEKLY COMPETITIVE REPORT'!D30</f>
        <v>20000 DNI NA ZEMLJI</v>
      </c>
      <c r="E30" s="48" t="str">
        <f>'WEEKLY COMPETITIVE REPORT'!E30</f>
        <v>IND</v>
      </c>
      <c r="F30" s="48" t="str">
        <f>'WEEKLY COMPETITIVE REPORT'!F30</f>
        <v>FIVIA</v>
      </c>
      <c r="G30" s="50">
        <f>'WEEKLY COMPETITIVE REPORT'!G30</f>
        <v>3</v>
      </c>
      <c r="H30" s="50">
        <f>'WEEKLY COMPETITIVE REPORT'!H30</f>
        <v>3</v>
      </c>
      <c r="I30" s="51">
        <f>'WEEKLY COMPETITIVE REPORT'!I30/Y4</f>
        <v>577.7479892761394</v>
      </c>
      <c r="J30" s="51">
        <f>'WEEKLY COMPETITIVE REPORT'!J30/Y17</f>
        <v>0.07191316146540028</v>
      </c>
      <c r="K30" s="58">
        <f>'WEEKLY COMPETITIVE REPORT'!K30</f>
        <v>117</v>
      </c>
      <c r="L30" s="58">
        <f>'WEEKLY COMPETITIVE REPORT'!L30</f>
        <v>227</v>
      </c>
      <c r="M30" s="52">
        <f>'WEEKLY COMPETITIVE REPORT'!M30</f>
        <v>-49.17452830188679</v>
      </c>
      <c r="N30" s="51">
        <f t="shared" si="3"/>
        <v>192.58266309204646</v>
      </c>
      <c r="O30" s="50">
        <f>'WEEKLY COMPETITIVE REPORT'!O30</f>
        <v>3</v>
      </c>
      <c r="P30" s="51">
        <f>'WEEKLY COMPETITIVE REPORT'!P30/Y4</f>
        <v>829.7587131367292</v>
      </c>
      <c r="Q30" s="51">
        <f>'WEEKLY COMPETITIVE REPORT'!Q30/Y17</f>
        <v>0.1014246947082768</v>
      </c>
      <c r="R30" s="58">
        <f>'WEEKLY COMPETITIVE REPORT'!R30</f>
        <v>166</v>
      </c>
      <c r="S30" s="58">
        <f>'WEEKLY COMPETITIVE REPORT'!S30</f>
        <v>330</v>
      </c>
      <c r="T30" s="52">
        <f>'WEEKLY COMPETITIVE REPORT'!T30</f>
        <v>-48.24414715719063</v>
      </c>
      <c r="U30" s="51">
        <f>'WEEKLY COMPETITIVE REPORT'!U30/Y4</f>
        <v>16315.013404825737</v>
      </c>
      <c r="V30" s="51">
        <f t="shared" si="4"/>
        <v>276.5862377122431</v>
      </c>
      <c r="W30" s="75">
        <f t="shared" si="5"/>
        <v>17144.772117962468</v>
      </c>
      <c r="X30" s="58">
        <f>'WEEKLY COMPETITIVE REPORT'!X30</f>
        <v>2177</v>
      </c>
      <c r="Y30" s="76">
        <f>'WEEKLY COMPETITIVE REPORT'!Y30</f>
        <v>2343</v>
      </c>
    </row>
    <row r="31" spans="1:25" ht="12.75">
      <c r="A31" s="74">
        <v>18</v>
      </c>
      <c r="B31" s="48">
        <f>'WEEKLY COMPETITIVE REPORT'!B31</f>
        <v>0</v>
      </c>
      <c r="C31" s="48">
        <f>'WEEKLY COMPETITIVE REPORT'!C31</f>
        <v>0</v>
      </c>
      <c r="D31" s="48">
        <f>'WEEKLY COMPETITIVE REPORT'!D31</f>
        <v>0</v>
      </c>
      <c r="E31" s="48">
        <f>'WEEKLY COMPETITIVE REPORT'!E31</f>
        <v>0</v>
      </c>
      <c r="F31" s="48">
        <f>'WEEKLY COMPETITIVE REPORT'!F31</f>
        <v>0</v>
      </c>
      <c r="G31" s="50">
        <f>'WEEKLY COMPETITIVE REPORT'!G31</f>
        <v>0</v>
      </c>
      <c r="H31" s="50">
        <f>'WEEKLY COMPETITIVE REPORT'!H31</f>
        <v>0</v>
      </c>
      <c r="I31" s="51">
        <f>'WEEKLY COMPETITIVE REPORT'!I31/Y4</f>
        <v>0</v>
      </c>
      <c r="J31" s="51">
        <f>'WEEKLY COMPETITIVE REPORT'!J31/Y17</f>
        <v>0</v>
      </c>
      <c r="K31" s="58">
        <f>'WEEKLY COMPETITIVE REPORT'!K31</f>
        <v>0</v>
      </c>
      <c r="L31" s="58">
        <f>'WEEKLY COMPETITIVE REPORT'!L31</f>
        <v>0</v>
      </c>
      <c r="M31" s="52">
        <f>'WEEKLY COMPETITIVE REPORT'!M31</f>
        <v>0</v>
      </c>
      <c r="N31" s="51" t="e">
        <f t="shared" si="3"/>
        <v>#DIV/0!</v>
      </c>
      <c r="O31" s="50">
        <f>'WEEKLY COMPETITIVE REPORT'!O31</f>
        <v>0</v>
      </c>
      <c r="P31" s="51">
        <f>'WEEKLY COMPETITIVE REPORT'!P31/Y4</f>
        <v>0</v>
      </c>
      <c r="Q31" s="51">
        <f>'WEEKLY COMPETITIVE REPORT'!Q31/Y17</f>
        <v>0</v>
      </c>
      <c r="R31" s="58">
        <f>'WEEKLY COMPETITIVE REPORT'!R31</f>
        <v>0</v>
      </c>
      <c r="S31" s="58">
        <f>'WEEKLY COMPETITIVE REPORT'!S31</f>
        <v>0</v>
      </c>
      <c r="T31" s="52">
        <f>'WEEKLY COMPETITIVE REPORT'!T31</f>
        <v>0</v>
      </c>
      <c r="U31" s="51">
        <f>'WEEKLY COMPETITIVE REPORT'!U31/Y4</f>
        <v>0</v>
      </c>
      <c r="V31" s="51" t="e">
        <f t="shared" si="4"/>
        <v>#DIV/0!</v>
      </c>
      <c r="W31" s="75">
        <f t="shared" si="5"/>
        <v>0</v>
      </c>
      <c r="X31" s="58">
        <f>'WEEKLY COMPETITIVE REPORT'!X31</f>
        <v>0</v>
      </c>
      <c r="Y31" s="76">
        <f>'WEEKLY COMPETITIVE REPORT'!Y31</f>
        <v>0</v>
      </c>
    </row>
    <row r="32" spans="1:25" ht="12.75">
      <c r="A32" s="74">
        <v>19</v>
      </c>
      <c r="B32" s="48">
        <f>'WEEKLY COMPETITIVE REPORT'!B32</f>
        <v>0</v>
      </c>
      <c r="C32" s="48">
        <f>'WEEKLY COMPETITIVE REPORT'!C32</f>
        <v>0</v>
      </c>
      <c r="D32" s="48">
        <f>'WEEKLY COMPETITIVE REPORT'!D32</f>
        <v>0</v>
      </c>
      <c r="E32" s="48">
        <f>'WEEKLY COMPETITIVE REPORT'!E32</f>
        <v>0</v>
      </c>
      <c r="F32" s="48">
        <f>'WEEKLY COMPETITIVE REPORT'!F32</f>
        <v>0</v>
      </c>
      <c r="G32" s="50">
        <f>'WEEKLY COMPETITIVE REPORT'!G32</f>
        <v>0</v>
      </c>
      <c r="H32" s="50">
        <f>'WEEKLY COMPETITIVE REPORT'!H32</f>
        <v>0</v>
      </c>
      <c r="I32" s="51">
        <f>'WEEKLY COMPETITIVE REPORT'!I32/Y4</f>
        <v>0</v>
      </c>
      <c r="J32" s="51">
        <f>'WEEKLY COMPETITIVE REPORT'!J32/Y17</f>
        <v>0</v>
      </c>
      <c r="K32" s="58">
        <f>'WEEKLY COMPETITIVE REPORT'!K32</f>
        <v>0</v>
      </c>
      <c r="L32" s="58">
        <f>'WEEKLY COMPETITIVE REPORT'!L32</f>
        <v>0</v>
      </c>
      <c r="M32" s="52">
        <f>'WEEKLY COMPETITIVE REPORT'!M32</f>
        <v>0</v>
      </c>
      <c r="N32" s="51" t="e">
        <f t="shared" si="3"/>
        <v>#DIV/0!</v>
      </c>
      <c r="O32" s="50">
        <f>'WEEKLY COMPETITIVE REPORT'!O32</f>
        <v>0</v>
      </c>
      <c r="P32" s="51">
        <f>'WEEKLY COMPETITIVE REPORT'!P32/Y4</f>
        <v>0</v>
      </c>
      <c r="Q32" s="51">
        <f>'WEEKLY COMPETITIVE REPORT'!Q32/Y17</f>
        <v>0</v>
      </c>
      <c r="R32" s="58">
        <f>'WEEKLY COMPETITIVE REPORT'!R32</f>
        <v>0</v>
      </c>
      <c r="S32" s="58">
        <f>'WEEKLY COMPETITIVE REPORT'!S32</f>
        <v>0</v>
      </c>
      <c r="T32" s="52">
        <f>'WEEKLY COMPETITIVE REPORT'!T32</f>
        <v>0</v>
      </c>
      <c r="U32" s="51">
        <f>'WEEKLY COMPETITIVE REPORT'!U32/Y4</f>
        <v>0</v>
      </c>
      <c r="V32" s="51" t="e">
        <f t="shared" si="4"/>
        <v>#DIV/0!</v>
      </c>
      <c r="W32" s="75">
        <f t="shared" si="5"/>
        <v>0</v>
      </c>
      <c r="X32" s="58">
        <f>'WEEKLY COMPETITIVE REPORT'!X32</f>
        <v>0</v>
      </c>
      <c r="Y32" s="76">
        <f>'WEEKLY COMPETITIVE REPORT'!Y32</f>
        <v>0</v>
      </c>
    </row>
    <row r="33" spans="1:25" ht="12.75">
      <c r="A33" s="74">
        <v>20</v>
      </c>
      <c r="B33" s="48">
        <f>'WEEKLY COMPETITIVE REPORT'!B33</f>
        <v>0</v>
      </c>
      <c r="C33" s="48">
        <f>'WEEKLY COMPETITIVE REPORT'!C33</f>
        <v>0</v>
      </c>
      <c r="D33" s="48">
        <f>'WEEKLY COMPETITIVE REPORT'!D33</f>
        <v>0</v>
      </c>
      <c r="E33" s="48">
        <f>'WEEKLY COMPETITIVE REPORT'!E33</f>
        <v>0</v>
      </c>
      <c r="F33" s="48">
        <f>'WEEKLY COMPETITIVE REPORT'!F33</f>
        <v>0</v>
      </c>
      <c r="G33" s="50">
        <f>'WEEKLY COMPETITIVE REPORT'!G33</f>
        <v>0</v>
      </c>
      <c r="H33" s="50">
        <f>'WEEKLY COMPETITIVE REPORT'!H33</f>
        <v>0</v>
      </c>
      <c r="I33" s="51">
        <f>'WEEKLY COMPETITIVE REPORT'!I33/Y4</f>
        <v>0</v>
      </c>
      <c r="J33" s="51">
        <f>'WEEKLY COMPETITIVE REPORT'!J33/Y17</f>
        <v>0</v>
      </c>
      <c r="K33" s="58">
        <f>'WEEKLY COMPETITIVE REPORT'!K33</f>
        <v>0</v>
      </c>
      <c r="L33" s="58">
        <f>'WEEKLY COMPETITIVE REPORT'!L33</f>
        <v>0</v>
      </c>
      <c r="M33" s="52">
        <f>'WEEKLY COMPETITIVE REPORT'!M33</f>
        <v>0</v>
      </c>
      <c r="N33" s="51" t="e">
        <f t="shared" si="3"/>
        <v>#DIV/0!</v>
      </c>
      <c r="O33" s="50">
        <f>'WEEKLY COMPETITIVE REPORT'!O33</f>
        <v>0</v>
      </c>
      <c r="P33" s="51">
        <f>'WEEKLY COMPETITIVE REPORT'!P33/Y4</f>
        <v>0</v>
      </c>
      <c r="Q33" s="51">
        <f>'WEEKLY COMPETITIVE REPORT'!Q33/Y17</f>
        <v>0</v>
      </c>
      <c r="R33" s="58">
        <f>'WEEKLY COMPETITIVE REPORT'!R33</f>
        <v>0</v>
      </c>
      <c r="S33" s="58">
        <f>'WEEKLY COMPETITIVE REPORT'!S33</f>
        <v>0</v>
      </c>
      <c r="T33" s="52">
        <f>'WEEKLY COMPETITIVE REPORT'!T33</f>
        <v>0</v>
      </c>
      <c r="U33" s="51">
        <f>'WEEKLY COMPETITIVE REPORT'!U33/Y4</f>
        <v>0</v>
      </c>
      <c r="V33" s="51" t="e">
        <f t="shared" si="4"/>
        <v>#DIV/0!</v>
      </c>
      <c r="W33" s="75">
        <f t="shared" si="5"/>
        <v>0</v>
      </c>
      <c r="X33" s="58">
        <f>'WEEKLY COMPETITIVE REPORT'!X33</f>
        <v>0</v>
      </c>
      <c r="Y33" s="76">
        <f>'WEEKLY COMPETITIVE REPORT'!Y33</f>
        <v>0</v>
      </c>
    </row>
    <row r="34" spans="1:25" s="68" customFormat="1" ht="12">
      <c r="A34" s="62"/>
      <c r="B34" s="64"/>
      <c r="C34" s="77" t="str">
        <f>'WEEKLY COMPETITIVE REPORT'!C34</f>
        <v>T O T A L</v>
      </c>
      <c r="D34" s="77"/>
      <c r="E34" s="77">
        <f>'WEEKLY COMPETITIVE REPORT'!E34</f>
        <v>0</v>
      </c>
      <c r="F34" s="77">
        <f>'WEEKLY COMPETITIVE REPORT'!F34</f>
        <v>0</v>
      </c>
      <c r="G34" s="78">
        <f>'WEEKLY COMPETITIVE REPORT'!G34</f>
        <v>0</v>
      </c>
      <c r="H34" s="63">
        <f>'WEEKLY COMPETITIVE REPORT'!H34</f>
        <v>191</v>
      </c>
      <c r="I34" s="66">
        <f>SUM(I14:I33)</f>
        <v>112959.7855227882</v>
      </c>
      <c r="J34" s="65">
        <f>SUM(J14:J33)</f>
        <v>111351.89647841404</v>
      </c>
      <c r="K34" s="65">
        <f>SUM(K14:K33)</f>
        <v>14788</v>
      </c>
      <c r="L34" s="65">
        <f>SUM(L14:L33)</f>
        <v>15734</v>
      </c>
      <c r="M34" s="52">
        <f>'WEEKLY COMPETITIVE REPORT'!M34</f>
        <v>125.03271290089995</v>
      </c>
      <c r="N34" s="66">
        <f>I34/H34</f>
        <v>591.4124896481057</v>
      </c>
      <c r="O34" s="63">
        <f>'WEEKLY COMPETITIVE REPORT'!O34</f>
        <v>191</v>
      </c>
      <c r="P34" s="65">
        <f>SUM(P14:P33)</f>
        <v>146072.38605898124</v>
      </c>
      <c r="Q34" s="65">
        <f>SUM(Q14:Q33)</f>
        <v>144492.82464187106</v>
      </c>
      <c r="R34" s="65">
        <f>SUM(R14:R33)</f>
        <v>20586</v>
      </c>
      <c r="S34" s="65">
        <f>SUM(S14:S33)</f>
        <v>21565</v>
      </c>
      <c r="T34" s="79">
        <f>P34/Q34-100%</f>
        <v>0.010931763712316966</v>
      </c>
      <c r="U34" s="65" t="e">
        <f>SUM(U14:U33)</f>
        <v>#REF!</v>
      </c>
      <c r="V34" s="66">
        <f>P34/O34</f>
        <v>764.7768903611583</v>
      </c>
      <c r="W34" s="65" t="e">
        <f>SUM(W14:W33)</f>
        <v>#REF!</v>
      </c>
      <c r="X34" s="65" t="e">
        <f>SUM(X14:X33)</f>
        <v>#REF!</v>
      </c>
      <c r="Y34" s="67">
        <f>SUM(Y14:Y33)</f>
        <v>182608</v>
      </c>
    </row>
    <row r="35" spans="9:12" ht="12.75">
      <c r="I35" s="69"/>
      <c r="J35" s="69"/>
      <c r="K35" s="69"/>
      <c r="L35" s="69"/>
    </row>
  </sheetData>
  <sheetProtection selectLockedCells="1" selectUnlockedCells="1"/>
  <printOptions/>
  <pageMargins left="0.5902777777777778" right="0.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krneki</dc:creator>
  <cp:keywords/>
  <dc:description/>
  <cp:lastModifiedBy>neznanec</cp:lastModifiedBy>
  <dcterms:created xsi:type="dcterms:W3CDTF">2014-10-09T11:18:01Z</dcterms:created>
  <dcterms:modified xsi:type="dcterms:W3CDTF">2015-01-29T12:11:26Z</dcterms:modified>
  <cp:category/>
  <cp:version/>
  <cp:contentType/>
  <cp:contentStatus/>
</cp:coreProperties>
</file>