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7730" windowHeight="993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<sst xmlns="http://schemas.openxmlformats.org/spreadsheetml/2006/main" count="244" uniqueCount="81">
  <si>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</si>
  <si>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</si>
  <si>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</si>
  <si>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</si>
  <si>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</si>
  <si>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</si>
  <si>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</si>
  <si>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</si>
  <si>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</si>
  <si>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</si>
  <si>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</si>
  <si>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</si>
  <si>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</si>
  <si>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</si>
  <si>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</si>
  <si>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</si>
  <si>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</si>
  <si>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</si>
  <si>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</si>
  <si>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</si>
  <si>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</si>
  <si>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</si>
  <si>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</si>
  <si>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</si>
  <si>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</si>
  <si>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</si>
  <si>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</si>
  <si>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</si>
  <si>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</si>
  <si>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</si>
  <si>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</si>
  <si>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</si>
  <si>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</si>
  <si>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</si>
  <si>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</si>
  <si>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</si>
  <si>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</si>
  <si>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</si>
  <si>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</si>
  <si>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</si>
  <si>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</si>
  <si>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</si>
  <si>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</si>
  <si>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UIP</t>
  </si>
  <si>
    <t>WB</t>
  </si>
  <si>
    <t>Blitz</t>
  </si>
  <si>
    <t>FOX</t>
  </si>
  <si>
    <t>INDEP</t>
  </si>
  <si>
    <t>Cinemania</t>
  </si>
  <si>
    <t>All amounts in Euro (L.C.)</t>
  </si>
  <si>
    <t>All amounts in $ US</t>
  </si>
  <si>
    <t>New</t>
  </si>
  <si>
    <t>WDI</t>
  </si>
  <si>
    <t>CENEX</t>
  </si>
  <si>
    <t>VICKY CRISTINA BARCELONA</t>
  </si>
  <si>
    <t>MADAGASCAR 2</t>
  </si>
  <si>
    <t>THE WOMEN</t>
  </si>
  <si>
    <t>AUSTRALIA</t>
  </si>
  <si>
    <t>ROLE MODELS</t>
  </si>
  <si>
    <t>U2 3D</t>
  </si>
  <si>
    <t>ROCKNROLLA</t>
  </si>
  <si>
    <t>EX DRUMMER</t>
  </si>
  <si>
    <t>YES MAN</t>
  </si>
  <si>
    <t>CHANGELING</t>
  </si>
  <si>
    <t>UNI</t>
  </si>
  <si>
    <t>DOUBT</t>
  </si>
  <si>
    <t>LJUBAV I DRUGI ZLOCINI</t>
  </si>
  <si>
    <t>Indep</t>
  </si>
  <si>
    <t>Arkadena</t>
  </si>
  <si>
    <t>BOLT</t>
  </si>
  <si>
    <t>UNDERWORLD: RISE of the LYCANS</t>
  </si>
  <si>
    <t>SONY</t>
  </si>
  <si>
    <t>REVOLUTIONARY ROAD</t>
  </si>
  <si>
    <t>PAR</t>
  </si>
  <si>
    <t>PRIDE and GLORY</t>
  </si>
  <si>
    <t>06 - Feb   08 - Feb</t>
  </si>
  <si>
    <t>05 - Feb   11 - Feb</t>
  </si>
  <si>
    <t>BRIDE WARS</t>
  </si>
  <si>
    <t>THE BOY IN THE STRIPED PYJAMAS</t>
  </si>
  <si>
    <t>FROST/NIXON</t>
  </si>
  <si>
    <t>WALTZ WITH BASHIR</t>
  </si>
</sst>
</file>

<file path=xl/styles.xml><?xml version="1.0" encoding="utf-8"?>
<styleSheet xmlns="http://schemas.openxmlformats.org/spreadsheetml/2006/main">
  <numFmts count="3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HRK&quot;;\-#,##0\ &quot;HRK&quot;"/>
    <numFmt numFmtId="173" formatCode="#,##0\ &quot;HRK&quot;;[Red]\-#,##0\ &quot;HRK&quot;"/>
    <numFmt numFmtId="174" formatCode="#,##0.00\ &quot;HRK&quot;;\-#,##0.00\ &quot;HRK&quot;"/>
    <numFmt numFmtId="175" formatCode="#,##0.00\ &quot;HRK&quot;;[Red]\-#,##0.00\ &quot;HRK&quot;"/>
    <numFmt numFmtId="176" formatCode="_-* #,##0\ &quot;HRK&quot;_-;\-* #,##0\ &quot;HRK&quot;_-;_-* &quot;-&quot;\ &quot;HRK&quot;_-;_-@_-"/>
    <numFmt numFmtId="177" formatCode="_-* #,##0\ _H_R_K_-;\-* #,##0\ _H_R_K_-;_-* &quot;-&quot;\ _H_R_K_-;_-@_-"/>
    <numFmt numFmtId="178" formatCode="_-* #,##0.00\ &quot;HRK&quot;_-;\-* #,##0.00\ &quot;HRK&quot;_-;_-* &quot;-&quot;??\ &quot;HRK&quot;_-;_-@_-"/>
    <numFmt numFmtId="179" formatCode="_-* #,##0.00\ _H_R_K_-;\-* #,##0.00\ _H_R_K_-;_-* &quot;-&quot;??\ _H_R_K_-;_-@_-"/>
    <numFmt numFmtId="180" formatCode="dd/\ mmm/\ yy"/>
    <numFmt numFmtId="181" formatCode="_(* #,##0.00_);_(* \(#,##0.00\);_(* &quot;-&quot;_);_(@_)"/>
    <numFmt numFmtId="182" formatCode="_(* #,##0_);_(* \(#,##0\);_(* &quot;-&quot;_);_(@_)"/>
    <numFmt numFmtId="183" formatCode="&quot;True&quot;;&quot;True&quot;;&quot;False&quot;"/>
    <numFmt numFmtId="184" formatCode="&quot;On&quot;;&quot;On&quot;;&quot;Off&quot;"/>
    <numFmt numFmtId="185" formatCode="#,##0\ _S_I_T"/>
    <numFmt numFmtId="186" formatCode="_(* #,##0.00_);_(* \(#,##0.00\);_(* &quot;-&quot;??_);_(@_)"/>
    <numFmt numFmtId="187" formatCode="#.000;\-#.000"/>
    <numFmt numFmtId="188" formatCode="_-* #,##0\ _S_I_T_-;\-* #,##0\ _S_I_T_-;_-* &quot;-&quot;??\ _S_I_T_-;_-@_-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#,##0.00&quot;Sk&quot;_);[Red]\(#,##0.00&quot;Sk&quot;\)"/>
    <numFmt numFmtId="192" formatCode="#,##0&quot;Sk&quot;_);[Red]\(#,##0&quot;Sk&quot;\)"/>
    <numFmt numFmtId="193" formatCode="#,##0.00\ [$SIT-424];\-#,##0.00\ [$SIT-424]"/>
    <numFmt numFmtId="194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16" fontId="5" fillId="0" borderId="15" xfId="0" applyNumberFormat="1" applyFont="1" applyBorder="1" applyAlignment="1">
      <alignment/>
    </xf>
    <xf numFmtId="16" fontId="5" fillId="0" borderId="12" xfId="0" applyNumberFormat="1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94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 quotePrefix="1">
      <alignment horizontal="right"/>
    </xf>
    <xf numFmtId="0" fontId="6" fillId="0" borderId="11" xfId="0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S26" sqref="S26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70" t="s">
        <v>75</v>
      </c>
      <c r="K4" s="21"/>
      <c r="L4" s="63"/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5">
        <v>0.7729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71" t="s">
        <v>76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74"/>
      <c r="W5" s="21"/>
      <c r="X5" s="73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6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39856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49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6">
        <v>1</v>
      </c>
      <c r="B14" s="76">
        <v>1</v>
      </c>
      <c r="C14" s="4" t="s">
        <v>69</v>
      </c>
      <c r="D14" s="16" t="s">
        <v>52</v>
      </c>
      <c r="E14" s="16" t="s">
        <v>53</v>
      </c>
      <c r="F14" s="38">
        <v>2</v>
      </c>
      <c r="G14" s="38">
        <v>16</v>
      </c>
      <c r="H14" s="25">
        <v>46486</v>
      </c>
      <c r="I14" s="25">
        <v>47203</v>
      </c>
      <c r="J14" s="90">
        <v>9642</v>
      </c>
      <c r="K14" s="90">
        <v>10091</v>
      </c>
      <c r="L14" s="65">
        <f>(H14/I14*100)-100</f>
        <v>-1.5189712518272103</v>
      </c>
      <c r="M14" s="15">
        <f>H14/G14</f>
        <v>2905.375</v>
      </c>
      <c r="N14" s="77">
        <v>16</v>
      </c>
      <c r="O14" s="23">
        <v>54457</v>
      </c>
      <c r="P14" s="23">
        <v>58241</v>
      </c>
      <c r="Q14" s="23">
        <v>14002</v>
      </c>
      <c r="R14" s="23">
        <v>12888</v>
      </c>
      <c r="S14" s="67">
        <f>(O14/P14*100)-100</f>
        <v>-6.497141189196611</v>
      </c>
      <c r="T14" s="78">
        <v>61066</v>
      </c>
      <c r="U14" s="15">
        <f>O14/N14</f>
        <v>3403.5625</v>
      </c>
      <c r="V14" s="78">
        <f>SUM(T14,O14)</f>
        <v>115523</v>
      </c>
      <c r="W14" s="78">
        <v>14002</v>
      </c>
      <c r="X14" s="79">
        <f>SUM(W14,Q14)</f>
        <v>28004</v>
      </c>
    </row>
    <row r="15" spans="1:24" ht="12.75">
      <c r="A15" s="76">
        <v>2</v>
      </c>
      <c r="B15" s="76" t="s">
        <v>51</v>
      </c>
      <c r="C15" s="4" t="s">
        <v>77</v>
      </c>
      <c r="D15" s="16" t="s">
        <v>46</v>
      </c>
      <c r="E15" s="16" t="s">
        <v>42</v>
      </c>
      <c r="F15" s="38">
        <v>1</v>
      </c>
      <c r="G15" s="38">
        <v>7</v>
      </c>
      <c r="H15" s="25">
        <v>31100</v>
      </c>
      <c r="I15" s="25"/>
      <c r="J15" s="23">
        <v>7565</v>
      </c>
      <c r="K15" s="23"/>
      <c r="L15" s="65"/>
      <c r="M15" s="15">
        <f>H15/G15</f>
        <v>4442.857142857143</v>
      </c>
      <c r="N15" s="77">
        <v>7</v>
      </c>
      <c r="O15" s="15">
        <v>40197</v>
      </c>
      <c r="P15" s="15"/>
      <c r="Q15" s="15">
        <v>10293</v>
      </c>
      <c r="R15" s="15"/>
      <c r="S15" s="67"/>
      <c r="T15" s="96">
        <v>1820</v>
      </c>
      <c r="U15" s="15">
        <f>O15/N15</f>
        <v>5742.428571428572</v>
      </c>
      <c r="V15" s="81">
        <f>SUM(T15,O15)</f>
        <v>42017</v>
      </c>
      <c r="W15" s="81">
        <v>446</v>
      </c>
      <c r="X15" s="82">
        <f>SUM(W15,Q15)</f>
        <v>10739</v>
      </c>
    </row>
    <row r="16" spans="1:24" ht="12.75">
      <c r="A16" s="76">
        <v>3</v>
      </c>
      <c r="B16" s="76">
        <v>2</v>
      </c>
      <c r="C16" s="4" t="s">
        <v>62</v>
      </c>
      <c r="D16" s="16" t="s">
        <v>44</v>
      </c>
      <c r="E16" s="16" t="s">
        <v>45</v>
      </c>
      <c r="F16" s="38">
        <v>4</v>
      </c>
      <c r="G16" s="38">
        <v>9</v>
      </c>
      <c r="H16" s="25">
        <v>17793</v>
      </c>
      <c r="I16" s="25">
        <v>19076</v>
      </c>
      <c r="J16" s="25">
        <v>4428</v>
      </c>
      <c r="K16" s="25">
        <v>4851</v>
      </c>
      <c r="L16" s="65">
        <f>(H16/I16*100)-100</f>
        <v>-6.725728664290216</v>
      </c>
      <c r="M16" s="15">
        <f>H16/G16</f>
        <v>1977</v>
      </c>
      <c r="N16" s="77">
        <v>9</v>
      </c>
      <c r="O16" s="23">
        <v>21923</v>
      </c>
      <c r="P16" s="23">
        <v>24913</v>
      </c>
      <c r="Q16" s="23">
        <v>5657</v>
      </c>
      <c r="R16" s="23">
        <v>6605</v>
      </c>
      <c r="S16" s="67">
        <f>(O16/P16*100)-100</f>
        <v>-12.001766146188743</v>
      </c>
      <c r="T16" s="81">
        <v>119963</v>
      </c>
      <c r="U16" s="15">
        <f>O16/N16</f>
        <v>2435.8888888888887</v>
      </c>
      <c r="V16" s="81">
        <f>SUM(T16,O16)</f>
        <v>141886</v>
      </c>
      <c r="W16" s="81">
        <v>30819</v>
      </c>
      <c r="X16" s="82">
        <f>SUM(W16,Q16)</f>
        <v>36476</v>
      </c>
    </row>
    <row r="17" spans="1:24" ht="12.75">
      <c r="A17" s="76">
        <v>4</v>
      </c>
      <c r="B17" s="76">
        <v>4</v>
      </c>
      <c r="C17" s="4" t="s">
        <v>72</v>
      </c>
      <c r="D17" s="16" t="s">
        <v>73</v>
      </c>
      <c r="E17" s="16" t="s">
        <v>36</v>
      </c>
      <c r="F17" s="38">
        <v>2</v>
      </c>
      <c r="G17" s="38">
        <v>4</v>
      </c>
      <c r="H17" s="88">
        <v>9565</v>
      </c>
      <c r="I17" s="88">
        <v>8894</v>
      </c>
      <c r="J17" s="87">
        <v>2291</v>
      </c>
      <c r="K17" s="87">
        <v>2196</v>
      </c>
      <c r="L17" s="65">
        <f>(H17/I17*100)-100</f>
        <v>7.544411963121206</v>
      </c>
      <c r="M17" s="15">
        <f>H17/G17</f>
        <v>2391.25</v>
      </c>
      <c r="N17" s="77">
        <v>4</v>
      </c>
      <c r="O17" s="15">
        <v>13420</v>
      </c>
      <c r="P17" s="15">
        <v>12489</v>
      </c>
      <c r="Q17" s="15">
        <v>3380</v>
      </c>
      <c r="R17" s="15">
        <v>3267</v>
      </c>
      <c r="S17" s="67">
        <f>(O17/P17*100)-100</f>
        <v>7.454560012811285</v>
      </c>
      <c r="T17" s="81">
        <v>13566</v>
      </c>
      <c r="U17" s="15">
        <f>O17/N17</f>
        <v>3355</v>
      </c>
      <c r="V17" s="81">
        <f>SUM(T17,O17)</f>
        <v>26986</v>
      </c>
      <c r="W17" s="81">
        <v>3656</v>
      </c>
      <c r="X17" s="82">
        <f>SUM(W17,Q17)</f>
        <v>7036</v>
      </c>
    </row>
    <row r="18" spans="1:24" ht="13.5" customHeight="1">
      <c r="A18" s="76">
        <v>5</v>
      </c>
      <c r="B18" s="76">
        <v>3</v>
      </c>
      <c r="C18" s="4" t="s">
        <v>70</v>
      </c>
      <c r="D18" s="16" t="s">
        <v>71</v>
      </c>
      <c r="E18" s="16" t="s">
        <v>42</v>
      </c>
      <c r="F18" s="38">
        <v>2</v>
      </c>
      <c r="G18" s="38">
        <v>5</v>
      </c>
      <c r="H18" s="15">
        <v>8967</v>
      </c>
      <c r="I18" s="15">
        <v>11496</v>
      </c>
      <c r="J18" s="23">
        <v>2130</v>
      </c>
      <c r="K18" s="23">
        <v>2853</v>
      </c>
      <c r="L18" s="65">
        <f>(H18/I18*100)-100</f>
        <v>-21.998956158663887</v>
      </c>
      <c r="M18" s="15">
        <f>H18/G18</f>
        <v>1793.4</v>
      </c>
      <c r="N18" s="39">
        <v>5</v>
      </c>
      <c r="O18" s="23">
        <v>12192</v>
      </c>
      <c r="P18" s="23">
        <v>16037</v>
      </c>
      <c r="Q18" s="23">
        <v>3047</v>
      </c>
      <c r="R18" s="23">
        <v>4040</v>
      </c>
      <c r="S18" s="67">
        <f>(O18/P18*100)-100</f>
        <v>-23.975805948743528</v>
      </c>
      <c r="T18" s="81">
        <v>16788</v>
      </c>
      <c r="U18" s="15">
        <f>O18/N18</f>
        <v>2438.4</v>
      </c>
      <c r="V18" s="81">
        <f>SUM(T18,O18)</f>
        <v>28980</v>
      </c>
      <c r="W18" s="81">
        <v>4234</v>
      </c>
      <c r="X18" s="82">
        <f>SUM(W18,Q18)</f>
        <v>7281</v>
      </c>
    </row>
    <row r="19" spans="1:24" ht="12.75">
      <c r="A19" s="76">
        <v>6</v>
      </c>
      <c r="B19" s="76">
        <v>6</v>
      </c>
      <c r="C19" s="4" t="s">
        <v>57</v>
      </c>
      <c r="D19" s="16" t="s">
        <v>46</v>
      </c>
      <c r="E19" s="16" t="s">
        <v>42</v>
      </c>
      <c r="F19" s="38">
        <v>7</v>
      </c>
      <c r="G19" s="38">
        <v>12</v>
      </c>
      <c r="H19" s="15">
        <v>6450</v>
      </c>
      <c r="I19" s="15">
        <v>6336</v>
      </c>
      <c r="J19" s="15">
        <v>1473</v>
      </c>
      <c r="K19" s="15">
        <v>1649</v>
      </c>
      <c r="L19" s="65">
        <f>(H19/I19*100)-100</f>
        <v>1.7992424242424363</v>
      </c>
      <c r="M19" s="15">
        <f>H19/G19</f>
        <v>537.5</v>
      </c>
      <c r="N19" s="77">
        <v>12</v>
      </c>
      <c r="O19" s="15">
        <v>9016</v>
      </c>
      <c r="P19" s="15">
        <v>9023</v>
      </c>
      <c r="Q19" s="15">
        <v>2216</v>
      </c>
      <c r="R19" s="15">
        <v>2359</v>
      </c>
      <c r="S19" s="67">
        <f>(O19/P19*100)-100</f>
        <v>-0.07757951900698856</v>
      </c>
      <c r="T19" s="81">
        <v>204697</v>
      </c>
      <c r="U19" s="15">
        <f>O19/N19</f>
        <v>751.3333333333334</v>
      </c>
      <c r="V19" s="81">
        <f>SUM(T19,O19)</f>
        <v>213713</v>
      </c>
      <c r="W19" s="81">
        <v>50433</v>
      </c>
      <c r="X19" s="82">
        <f>SUM(W19,Q19)</f>
        <v>52649</v>
      </c>
    </row>
    <row r="20" spans="1:24" ht="12.75">
      <c r="A20" s="76">
        <v>7</v>
      </c>
      <c r="B20" s="76">
        <v>5</v>
      </c>
      <c r="C20" s="4" t="s">
        <v>63</v>
      </c>
      <c r="D20" s="16" t="s">
        <v>64</v>
      </c>
      <c r="E20" s="16" t="s">
        <v>36</v>
      </c>
      <c r="F20" s="38">
        <v>4</v>
      </c>
      <c r="G20" s="38">
        <v>6</v>
      </c>
      <c r="H20" s="15">
        <v>5735</v>
      </c>
      <c r="I20" s="15">
        <v>7741</v>
      </c>
      <c r="J20" s="25">
        <v>1321</v>
      </c>
      <c r="K20" s="25">
        <v>1850</v>
      </c>
      <c r="L20" s="65">
        <f>(H20/I20*100)-100</f>
        <v>-25.913964604056332</v>
      </c>
      <c r="M20" s="15">
        <f>H20/G20</f>
        <v>955.8333333333334</v>
      </c>
      <c r="N20" s="77">
        <v>6</v>
      </c>
      <c r="O20" s="23">
        <v>7735</v>
      </c>
      <c r="P20" s="23">
        <v>11300</v>
      </c>
      <c r="Q20" s="15">
        <v>1906</v>
      </c>
      <c r="R20" s="15">
        <v>2887</v>
      </c>
      <c r="S20" s="67">
        <f>(O20/P20*100)-100</f>
        <v>-31.54867256637168</v>
      </c>
      <c r="T20" s="81">
        <v>46523</v>
      </c>
      <c r="U20" s="15">
        <f>O20/N20</f>
        <v>1289.1666666666667</v>
      </c>
      <c r="V20" s="81">
        <f>SUM(T20,O20)</f>
        <v>54258</v>
      </c>
      <c r="W20" s="81">
        <v>11499</v>
      </c>
      <c r="X20" s="82">
        <f>SUM(W20,Q20)</f>
        <v>13405</v>
      </c>
    </row>
    <row r="21" spans="1:24" ht="12.75">
      <c r="A21" s="76">
        <v>8</v>
      </c>
      <c r="B21" s="76" t="s">
        <v>51</v>
      </c>
      <c r="C21" s="4" t="s">
        <v>78</v>
      </c>
      <c r="D21" s="16" t="s">
        <v>52</v>
      </c>
      <c r="E21" s="16" t="s">
        <v>53</v>
      </c>
      <c r="F21" s="38">
        <v>1</v>
      </c>
      <c r="G21" s="38">
        <v>4</v>
      </c>
      <c r="H21" s="15">
        <v>5315</v>
      </c>
      <c r="I21" s="15"/>
      <c r="J21" s="15">
        <v>1268</v>
      </c>
      <c r="K21" s="15"/>
      <c r="L21" s="65"/>
      <c r="M21" s="15">
        <f>H21/G21</f>
        <v>1328.75</v>
      </c>
      <c r="N21" s="77">
        <v>4</v>
      </c>
      <c r="O21" s="15">
        <v>7628</v>
      </c>
      <c r="P21" s="15"/>
      <c r="Q21" s="15">
        <v>1919</v>
      </c>
      <c r="R21" s="15"/>
      <c r="S21" s="67"/>
      <c r="T21" s="25">
        <v>764</v>
      </c>
      <c r="U21" s="15">
        <f>O21/N21</f>
        <v>1907</v>
      </c>
      <c r="V21" s="81">
        <f>SUM(T21,O21)</f>
        <v>8392</v>
      </c>
      <c r="W21" s="81">
        <v>176</v>
      </c>
      <c r="X21" s="82">
        <f>SUM(W21,Q21)</f>
        <v>2095</v>
      </c>
    </row>
    <row r="22" spans="1:24" ht="12.75">
      <c r="A22" s="76">
        <v>9</v>
      </c>
      <c r="B22" s="76">
        <v>8</v>
      </c>
      <c r="C22" s="4" t="s">
        <v>65</v>
      </c>
      <c r="D22" s="16" t="s">
        <v>52</v>
      </c>
      <c r="E22" s="16" t="s">
        <v>53</v>
      </c>
      <c r="F22" s="38">
        <v>3</v>
      </c>
      <c r="G22" s="38">
        <v>4</v>
      </c>
      <c r="H22" s="15">
        <v>4169</v>
      </c>
      <c r="I22" s="15">
        <v>4819</v>
      </c>
      <c r="J22" s="23">
        <v>978</v>
      </c>
      <c r="K22" s="23">
        <v>1186</v>
      </c>
      <c r="L22" s="65">
        <f>(H22/I22*100)-100</f>
        <v>-13.488275575845606</v>
      </c>
      <c r="M22" s="15">
        <f>H22/G22</f>
        <v>1042.25</v>
      </c>
      <c r="N22" s="77">
        <v>4</v>
      </c>
      <c r="O22" s="23">
        <v>6145</v>
      </c>
      <c r="P22" s="23">
        <v>7055</v>
      </c>
      <c r="Q22" s="23">
        <v>1515</v>
      </c>
      <c r="R22" s="23">
        <v>1852</v>
      </c>
      <c r="S22" s="67">
        <f>(O22/P22*100)-100</f>
        <v>-12.898653437278526</v>
      </c>
      <c r="T22" s="81">
        <v>15983</v>
      </c>
      <c r="U22" s="15">
        <f>O22/N22</f>
        <v>1536.25</v>
      </c>
      <c r="V22" s="81">
        <f>SUM(T22,O22)</f>
        <v>22128</v>
      </c>
      <c r="W22" s="81">
        <v>4080</v>
      </c>
      <c r="X22" s="82">
        <f>SUM(W22,Q22)</f>
        <v>5595</v>
      </c>
    </row>
    <row r="23" spans="1:24" ht="12.75">
      <c r="A23" s="76">
        <v>10</v>
      </c>
      <c r="B23" s="76">
        <v>9</v>
      </c>
      <c r="C23" s="4" t="s">
        <v>55</v>
      </c>
      <c r="D23" s="16" t="s">
        <v>43</v>
      </c>
      <c r="E23" s="16" t="s">
        <v>36</v>
      </c>
      <c r="F23" s="38">
        <v>9</v>
      </c>
      <c r="G23" s="38">
        <v>21</v>
      </c>
      <c r="H23" s="25">
        <v>3737</v>
      </c>
      <c r="I23" s="25">
        <v>3422</v>
      </c>
      <c r="J23" s="81">
        <v>1033</v>
      </c>
      <c r="K23" s="81">
        <v>851</v>
      </c>
      <c r="L23" s="65">
        <f>(H23/I23*100)-100</f>
        <v>9.20514319111632</v>
      </c>
      <c r="M23" s="15">
        <f>H23/G23</f>
        <v>177.95238095238096</v>
      </c>
      <c r="N23" s="39">
        <v>21</v>
      </c>
      <c r="O23" s="15">
        <v>4482</v>
      </c>
      <c r="P23" s="15">
        <v>4577</v>
      </c>
      <c r="Q23" s="15">
        <v>1278</v>
      </c>
      <c r="R23" s="15">
        <v>1199</v>
      </c>
      <c r="S23" s="67">
        <f>(O23/P23*100)-100</f>
        <v>-2.0755953681450734</v>
      </c>
      <c r="T23" s="81">
        <v>509624</v>
      </c>
      <c r="U23" s="15">
        <f>O23/N23</f>
        <v>213.42857142857142</v>
      </c>
      <c r="V23" s="81">
        <f>SUM(T23,O23)</f>
        <v>514106</v>
      </c>
      <c r="W23" s="81">
        <v>130675</v>
      </c>
      <c r="X23" s="82">
        <f>SUM(W23,Q23)</f>
        <v>131953</v>
      </c>
    </row>
    <row r="24" spans="1:24" ht="12.75">
      <c r="A24" s="76">
        <v>11</v>
      </c>
      <c r="B24" s="76">
        <v>7</v>
      </c>
      <c r="C24" s="4" t="s">
        <v>74</v>
      </c>
      <c r="D24" s="16" t="s">
        <v>44</v>
      </c>
      <c r="E24" s="16" t="s">
        <v>45</v>
      </c>
      <c r="F24" s="38">
        <v>2</v>
      </c>
      <c r="G24" s="38">
        <v>4</v>
      </c>
      <c r="H24" s="25">
        <v>3041</v>
      </c>
      <c r="I24" s="25">
        <v>4910</v>
      </c>
      <c r="J24" s="25">
        <v>682</v>
      </c>
      <c r="K24" s="25">
        <v>1155</v>
      </c>
      <c r="L24" s="65">
        <f>(H24/I24*100)-100</f>
        <v>-38.06517311608961</v>
      </c>
      <c r="M24" s="15">
        <f>H24/G24</f>
        <v>760.25</v>
      </c>
      <c r="N24" s="77">
        <v>4</v>
      </c>
      <c r="O24" s="23">
        <v>4431</v>
      </c>
      <c r="P24" s="23">
        <v>7157</v>
      </c>
      <c r="Q24" s="23">
        <v>1066</v>
      </c>
      <c r="R24" s="23">
        <v>1778</v>
      </c>
      <c r="S24" s="67">
        <f>(O24/P24*100)-100</f>
        <v>-38.088584602487074</v>
      </c>
      <c r="T24" s="81">
        <v>8567</v>
      </c>
      <c r="U24" s="15">
        <f>O24/N24</f>
        <v>1107.75</v>
      </c>
      <c r="V24" s="81">
        <f>SUM(T24,O24)</f>
        <v>12998</v>
      </c>
      <c r="W24" s="81">
        <v>2248</v>
      </c>
      <c r="X24" s="82">
        <f>SUM(W24,Q24)</f>
        <v>3314</v>
      </c>
    </row>
    <row r="25" spans="1:24" ht="12.75" customHeight="1">
      <c r="A25" s="52">
        <v>12</v>
      </c>
      <c r="B25" s="76" t="s">
        <v>51</v>
      </c>
      <c r="C25" s="4" t="s">
        <v>79</v>
      </c>
      <c r="D25" s="16" t="s">
        <v>64</v>
      </c>
      <c r="E25" s="16" t="s">
        <v>36</v>
      </c>
      <c r="F25" s="38">
        <v>1</v>
      </c>
      <c r="G25" s="38">
        <v>4</v>
      </c>
      <c r="H25" s="25">
        <v>2807</v>
      </c>
      <c r="I25" s="25"/>
      <c r="J25" s="88">
        <v>647</v>
      </c>
      <c r="K25" s="88"/>
      <c r="L25" s="65"/>
      <c r="M25" s="15">
        <f>H25/G25</f>
        <v>701.75</v>
      </c>
      <c r="N25" s="38">
        <v>4</v>
      </c>
      <c r="O25" s="23">
        <v>4022</v>
      </c>
      <c r="P25" s="23"/>
      <c r="Q25" s="88">
        <v>971</v>
      </c>
      <c r="R25" s="88"/>
      <c r="S25" s="67"/>
      <c r="T25" s="83">
        <v>897</v>
      </c>
      <c r="U25" s="15">
        <f>O25/N25</f>
        <v>1005.5</v>
      </c>
      <c r="V25" s="81">
        <f>SUM(T25,O25)</f>
        <v>4919</v>
      </c>
      <c r="W25" s="81">
        <v>189</v>
      </c>
      <c r="X25" s="82">
        <f>SUM(W25,Q25)</f>
        <v>1160</v>
      </c>
    </row>
    <row r="26" spans="1:24" ht="12.75" customHeight="1">
      <c r="A26" s="76">
        <v>13</v>
      </c>
      <c r="B26" s="76">
        <v>11</v>
      </c>
      <c r="C26" s="4" t="s">
        <v>54</v>
      </c>
      <c r="D26" s="16" t="s">
        <v>47</v>
      </c>
      <c r="E26" s="16" t="s">
        <v>48</v>
      </c>
      <c r="F26" s="38">
        <v>11</v>
      </c>
      <c r="G26" s="38">
        <v>2</v>
      </c>
      <c r="H26" s="15">
        <v>438</v>
      </c>
      <c r="I26" s="15">
        <v>2436</v>
      </c>
      <c r="J26" s="15">
        <v>438</v>
      </c>
      <c r="K26" s="15">
        <v>589</v>
      </c>
      <c r="L26" s="65">
        <f>(H26/I26*100)-100</f>
        <v>-82.01970443349754</v>
      </c>
      <c r="M26" s="15">
        <f>H26/G26</f>
        <v>219</v>
      </c>
      <c r="N26" s="39">
        <v>4</v>
      </c>
      <c r="O26" s="15">
        <v>2864</v>
      </c>
      <c r="P26" s="15">
        <v>3757</v>
      </c>
      <c r="Q26" s="15">
        <v>674</v>
      </c>
      <c r="R26" s="15">
        <v>981</v>
      </c>
      <c r="S26" s="67">
        <f>(O26/P26*100)-100</f>
        <v>-23.768964599414417</v>
      </c>
      <c r="T26" s="83">
        <v>82150</v>
      </c>
      <c r="U26" s="15">
        <f>O26/N26</f>
        <v>716</v>
      </c>
      <c r="V26" s="81">
        <f>SUM(T26,O26)</f>
        <v>85014</v>
      </c>
      <c r="W26" s="81">
        <v>20550</v>
      </c>
      <c r="X26" s="82">
        <f>SUM(W26,Q26)</f>
        <v>21224</v>
      </c>
    </row>
    <row r="27" spans="1:24" ht="12.75">
      <c r="A27" s="76">
        <v>14</v>
      </c>
      <c r="B27" s="52">
        <v>12</v>
      </c>
      <c r="C27" s="4" t="s">
        <v>59</v>
      </c>
      <c r="D27" s="16" t="s">
        <v>47</v>
      </c>
      <c r="E27" s="16" t="s">
        <v>45</v>
      </c>
      <c r="F27" s="38">
        <v>7</v>
      </c>
      <c r="G27" s="38">
        <v>4</v>
      </c>
      <c r="H27" s="15">
        <v>1376</v>
      </c>
      <c r="I27" s="15">
        <v>1175</v>
      </c>
      <c r="J27" s="93">
        <v>309</v>
      </c>
      <c r="K27" s="93">
        <v>225</v>
      </c>
      <c r="L27" s="65">
        <f>(H27/I27*100)-100</f>
        <v>17.106382978723403</v>
      </c>
      <c r="M27" s="15">
        <f>H27/G27</f>
        <v>344</v>
      </c>
      <c r="N27" s="77">
        <v>4</v>
      </c>
      <c r="O27" s="15">
        <v>1769</v>
      </c>
      <c r="P27" s="15">
        <v>1875</v>
      </c>
      <c r="Q27" s="15">
        <v>402</v>
      </c>
      <c r="R27" s="15">
        <v>400</v>
      </c>
      <c r="S27" s="67">
        <f>(O27/P27*100)-100</f>
        <v>-5.653333333333336</v>
      </c>
      <c r="T27" s="92">
        <v>36549</v>
      </c>
      <c r="U27" s="15">
        <f>O27/N27</f>
        <v>442.25</v>
      </c>
      <c r="V27" s="81">
        <f>SUM(T27,O27)</f>
        <v>38318</v>
      </c>
      <c r="W27" s="81">
        <v>7904</v>
      </c>
      <c r="X27" s="82">
        <f>SUM(W27,Q27)</f>
        <v>8306</v>
      </c>
    </row>
    <row r="28" spans="1:24" ht="12.75">
      <c r="A28" s="76">
        <v>15</v>
      </c>
      <c r="B28" s="76">
        <v>10</v>
      </c>
      <c r="C28" s="4" t="s">
        <v>58</v>
      </c>
      <c r="D28" s="16" t="s">
        <v>47</v>
      </c>
      <c r="E28" s="16" t="s">
        <v>36</v>
      </c>
      <c r="F28" s="38">
        <v>7</v>
      </c>
      <c r="G28" s="38">
        <v>8</v>
      </c>
      <c r="H28" s="25">
        <v>901</v>
      </c>
      <c r="I28" s="25">
        <v>3410</v>
      </c>
      <c r="J28" s="94">
        <v>217</v>
      </c>
      <c r="K28" s="94">
        <v>841</v>
      </c>
      <c r="L28" s="65">
        <f>(H28/I28*100)-100</f>
        <v>-73.57771260997067</v>
      </c>
      <c r="M28" s="15">
        <f>H28/G28</f>
        <v>112.625</v>
      </c>
      <c r="N28" s="39">
        <v>8</v>
      </c>
      <c r="O28" s="80">
        <v>1432</v>
      </c>
      <c r="P28" s="80">
        <v>4306</v>
      </c>
      <c r="Q28" s="15">
        <v>359</v>
      </c>
      <c r="R28" s="15">
        <v>1094</v>
      </c>
      <c r="S28" s="67">
        <f>(O28/P28*100)-100</f>
        <v>-66.7440780306549</v>
      </c>
      <c r="T28" s="83">
        <v>91371</v>
      </c>
      <c r="U28" s="15">
        <f>O28/N28</f>
        <v>179</v>
      </c>
      <c r="V28" s="81">
        <f>SUM(T28,O28)</f>
        <v>92803</v>
      </c>
      <c r="W28" s="81">
        <v>23586</v>
      </c>
      <c r="X28" s="82">
        <f>SUM(W28,Q28)</f>
        <v>23945</v>
      </c>
    </row>
    <row r="29" spans="1:24" ht="12.75">
      <c r="A29" s="76">
        <v>16</v>
      </c>
      <c r="B29" s="76" t="s">
        <v>51</v>
      </c>
      <c r="C29" s="4" t="s">
        <v>80</v>
      </c>
      <c r="D29" s="16" t="s">
        <v>47</v>
      </c>
      <c r="E29" s="16" t="s">
        <v>42</v>
      </c>
      <c r="F29" s="38">
        <v>1</v>
      </c>
      <c r="G29" s="38">
        <v>1</v>
      </c>
      <c r="H29" s="25">
        <v>695</v>
      </c>
      <c r="I29" s="25"/>
      <c r="J29" s="88">
        <v>142</v>
      </c>
      <c r="K29" s="88"/>
      <c r="L29" s="65"/>
      <c r="M29" s="15">
        <f>H29/G29</f>
        <v>695</v>
      </c>
      <c r="N29" s="77">
        <v>1</v>
      </c>
      <c r="O29" s="23">
        <v>1068</v>
      </c>
      <c r="P29" s="23"/>
      <c r="Q29" s="23">
        <v>229</v>
      </c>
      <c r="R29" s="23"/>
      <c r="S29" s="67"/>
      <c r="T29" s="15"/>
      <c r="U29" s="15">
        <f>O29/N29</f>
        <v>1068</v>
      </c>
      <c r="V29" s="81">
        <f>SUM(T29,O29)</f>
        <v>1068</v>
      </c>
      <c r="W29" s="81"/>
      <c r="X29" s="82">
        <f>SUM(W29,Q29)</f>
        <v>229</v>
      </c>
    </row>
    <row r="30" spans="1:24" ht="12.75">
      <c r="A30" s="76">
        <v>17</v>
      </c>
      <c r="B30" s="76">
        <v>15</v>
      </c>
      <c r="C30" s="4" t="s">
        <v>56</v>
      </c>
      <c r="D30" s="16" t="s">
        <v>47</v>
      </c>
      <c r="E30" s="16" t="s">
        <v>45</v>
      </c>
      <c r="F30" s="38">
        <v>9</v>
      </c>
      <c r="G30" s="38">
        <v>3</v>
      </c>
      <c r="H30" s="15">
        <v>704</v>
      </c>
      <c r="I30" s="15">
        <v>1162</v>
      </c>
      <c r="J30" s="25">
        <v>186</v>
      </c>
      <c r="K30" s="25">
        <v>297</v>
      </c>
      <c r="L30" s="65">
        <f>(H30/I30*100)-100</f>
        <v>-39.41480206540447</v>
      </c>
      <c r="M30" s="15">
        <f>H30/G30</f>
        <v>234.66666666666666</v>
      </c>
      <c r="N30" s="39">
        <v>3</v>
      </c>
      <c r="O30" s="15">
        <v>915</v>
      </c>
      <c r="P30" s="15">
        <v>1436</v>
      </c>
      <c r="Q30" s="15">
        <v>242</v>
      </c>
      <c r="R30" s="15">
        <v>380</v>
      </c>
      <c r="S30" s="67">
        <f>(O30/P30*100)-100</f>
        <v>-36.28133704735376</v>
      </c>
      <c r="T30" s="95">
        <v>33872</v>
      </c>
      <c r="U30" s="15">
        <f>O30/N30</f>
        <v>305</v>
      </c>
      <c r="V30" s="81">
        <f>SUM(T30,O30)</f>
        <v>34787</v>
      </c>
      <c r="W30" s="81">
        <v>9209</v>
      </c>
      <c r="X30" s="82">
        <f>SUM(W30,Q30)</f>
        <v>9451</v>
      </c>
    </row>
    <row r="31" spans="1:24" ht="12.75">
      <c r="A31" s="76">
        <v>18</v>
      </c>
      <c r="B31" s="76">
        <v>19</v>
      </c>
      <c r="C31" s="4" t="s">
        <v>61</v>
      </c>
      <c r="D31" s="16" t="s">
        <v>47</v>
      </c>
      <c r="E31" s="16" t="s">
        <v>48</v>
      </c>
      <c r="F31" s="38">
        <v>5</v>
      </c>
      <c r="G31" s="38">
        <v>1</v>
      </c>
      <c r="H31" s="25">
        <v>300</v>
      </c>
      <c r="I31" s="25">
        <v>163</v>
      </c>
      <c r="J31" s="15">
        <v>66</v>
      </c>
      <c r="K31" s="15">
        <v>38</v>
      </c>
      <c r="L31" s="65">
        <f>(H31/I31*100)-100</f>
        <v>84.04907975460122</v>
      </c>
      <c r="M31" s="15">
        <f>H31/G31</f>
        <v>300</v>
      </c>
      <c r="N31" s="77">
        <v>1</v>
      </c>
      <c r="O31" s="15">
        <v>562</v>
      </c>
      <c r="P31" s="15">
        <v>361</v>
      </c>
      <c r="Q31" s="15">
        <v>129</v>
      </c>
      <c r="R31" s="15">
        <v>83</v>
      </c>
      <c r="S31" s="67">
        <f>(O31/P31*100)-100</f>
        <v>55.6786703601108</v>
      </c>
      <c r="T31" s="89">
        <v>5317</v>
      </c>
      <c r="U31" s="15">
        <f>O31/N31</f>
        <v>562</v>
      </c>
      <c r="V31" s="81">
        <f>SUM(T31,O31)</f>
        <v>5879</v>
      </c>
      <c r="W31" s="81">
        <v>1470</v>
      </c>
      <c r="X31" s="82">
        <f>SUM(W31,Q31)</f>
        <v>1599</v>
      </c>
    </row>
    <row r="32" spans="1:24" ht="12.75">
      <c r="A32" s="76">
        <v>19</v>
      </c>
      <c r="B32" s="76">
        <v>16</v>
      </c>
      <c r="C32" s="4" t="s">
        <v>66</v>
      </c>
      <c r="D32" s="16" t="s">
        <v>67</v>
      </c>
      <c r="E32" s="16" t="s">
        <v>68</v>
      </c>
      <c r="F32" s="38">
        <v>3</v>
      </c>
      <c r="G32" s="38">
        <v>1</v>
      </c>
      <c r="H32" s="15">
        <v>279</v>
      </c>
      <c r="I32" s="15">
        <v>539</v>
      </c>
      <c r="J32" s="94">
        <v>58</v>
      </c>
      <c r="K32" s="94">
        <v>117</v>
      </c>
      <c r="L32" s="65">
        <f>(H32/I32*100)-100</f>
        <v>-48.23747680890538</v>
      </c>
      <c r="M32" s="15">
        <f>H32/G32</f>
        <v>279</v>
      </c>
      <c r="N32" s="77">
        <v>1</v>
      </c>
      <c r="O32" s="80">
        <v>547</v>
      </c>
      <c r="P32" s="80">
        <v>906</v>
      </c>
      <c r="Q32" s="80">
        <v>120</v>
      </c>
      <c r="R32" s="80">
        <v>201</v>
      </c>
      <c r="S32" s="67">
        <f>(O32/P32*100)-100</f>
        <v>-39.624724061810156</v>
      </c>
      <c r="T32" s="89">
        <v>2646</v>
      </c>
      <c r="U32" s="15">
        <f>O32/N32</f>
        <v>547</v>
      </c>
      <c r="V32" s="81">
        <f>SUM(T32,O32)</f>
        <v>3193</v>
      </c>
      <c r="W32" s="81">
        <v>823</v>
      </c>
      <c r="X32" s="82">
        <f>SUM(W32,Q32)</f>
        <v>943</v>
      </c>
    </row>
    <row r="33" spans="1:24" ht="13.5" thickBot="1">
      <c r="A33" s="51">
        <v>20</v>
      </c>
      <c r="B33" s="76">
        <v>13</v>
      </c>
      <c r="C33" s="4" t="s">
        <v>60</v>
      </c>
      <c r="D33" s="16" t="s">
        <v>44</v>
      </c>
      <c r="E33" s="16" t="s">
        <v>45</v>
      </c>
      <c r="F33" s="38">
        <v>6</v>
      </c>
      <c r="G33" s="38">
        <v>8</v>
      </c>
      <c r="H33" s="15">
        <v>346</v>
      </c>
      <c r="I33" s="15">
        <v>1104</v>
      </c>
      <c r="J33" s="87">
        <v>97</v>
      </c>
      <c r="K33" s="87">
        <v>264</v>
      </c>
      <c r="L33" s="65">
        <f>(H33/I33*100)-100</f>
        <v>-68.65942028985506</v>
      </c>
      <c r="M33" s="15">
        <f>H33/G33</f>
        <v>43.25</v>
      </c>
      <c r="N33" s="91">
        <v>8</v>
      </c>
      <c r="O33" s="23">
        <v>453</v>
      </c>
      <c r="P33" s="23">
        <v>1643</v>
      </c>
      <c r="Q33" s="23">
        <v>125</v>
      </c>
      <c r="R33" s="23">
        <v>417</v>
      </c>
      <c r="S33" s="67">
        <f>(O33/P33*100)-100</f>
        <v>-72.42848447961046</v>
      </c>
      <c r="T33" s="89">
        <v>46349</v>
      </c>
      <c r="U33" s="15">
        <f>O33/N33</f>
        <v>56.625</v>
      </c>
      <c r="V33" s="81">
        <f>SUM(T33,O33)</f>
        <v>46802</v>
      </c>
      <c r="W33" s="81">
        <v>11552</v>
      </c>
      <c r="X33" s="82">
        <f>SUM(W33,Q33)</f>
        <v>11677</v>
      </c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124</v>
      </c>
      <c r="H34" s="32">
        <f>SUM(H14:H33)</f>
        <v>150204</v>
      </c>
      <c r="I34" s="32">
        <v>126483</v>
      </c>
      <c r="J34" s="32">
        <f>SUM(J14:J33)</f>
        <v>34971</v>
      </c>
      <c r="K34" s="32">
        <v>29675</v>
      </c>
      <c r="L34" s="72">
        <f>(H34/I34*100)-100</f>
        <v>18.754298996703113</v>
      </c>
      <c r="M34" s="33">
        <f>H34/G34</f>
        <v>1211.3225806451612</v>
      </c>
      <c r="N34" s="35">
        <f>SUM(N14:N33)</f>
        <v>126</v>
      </c>
      <c r="O34" s="32">
        <f>SUM(O14:O33)</f>
        <v>195258</v>
      </c>
      <c r="P34" s="32">
        <v>168486</v>
      </c>
      <c r="Q34" s="32">
        <f>SUM(Q14:Q33)</f>
        <v>49530</v>
      </c>
      <c r="R34" s="32">
        <v>41266</v>
      </c>
      <c r="S34" s="72">
        <f>(O34/P34*100)-100</f>
        <v>15.889747516114099</v>
      </c>
      <c r="T34" s="84">
        <f>SUM(T14:T33)</f>
        <v>1298512</v>
      </c>
      <c r="U34" s="33">
        <f>O34/N34</f>
        <v>1549.6666666666667</v>
      </c>
      <c r="V34" s="86">
        <f>SUM(V14:V33)</f>
        <v>1493770</v>
      </c>
      <c r="W34" s="85">
        <f>SUM(W14:W33)</f>
        <v>327551</v>
      </c>
      <c r="X34" s="36">
        <f>SUM(X14:X33)</f>
        <v>377081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06 - Feb   08 - Feb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5">
        <f>'WEEKLY COMPETITIVE REPORT'!X4</f>
        <v>0.7729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05 - Feb   11 - Feb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6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39856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50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BOLT</v>
      </c>
      <c r="D14" s="4" t="str">
        <f>'WEEKLY COMPETITIVE REPORT'!D14</f>
        <v>WDI</v>
      </c>
      <c r="E14" s="4" t="str">
        <f>'WEEKLY COMPETITIVE REPORT'!E14</f>
        <v>CENEX</v>
      </c>
      <c r="F14" s="38">
        <f>'WEEKLY COMPETITIVE REPORT'!F14</f>
        <v>2</v>
      </c>
      <c r="G14" s="38">
        <f>'WEEKLY COMPETITIVE REPORT'!G14</f>
        <v>16</v>
      </c>
      <c r="H14" s="15">
        <f>'WEEKLY COMPETITIVE REPORT'!H14/X4</f>
        <v>60144.9087850951</v>
      </c>
      <c r="I14" s="15">
        <f>'WEEKLY COMPETITIVE REPORT'!I14/X4</f>
        <v>61072.58377539138</v>
      </c>
      <c r="J14" s="23">
        <f>'WEEKLY COMPETITIVE REPORT'!J14</f>
        <v>9642</v>
      </c>
      <c r="K14" s="23">
        <f>'WEEKLY COMPETITIVE REPORT'!K14</f>
        <v>10091</v>
      </c>
      <c r="L14" s="65">
        <f>'WEEKLY COMPETITIVE REPORT'!L14</f>
        <v>-1.5189712518272103</v>
      </c>
      <c r="M14" s="15">
        <f aca="true" t="shared" si="0" ref="M14:M20">H14/G14</f>
        <v>3759.0567990684435</v>
      </c>
      <c r="N14" s="38">
        <f>'WEEKLY COMPETITIVE REPORT'!N14</f>
        <v>16</v>
      </c>
      <c r="O14" s="15">
        <f>'WEEKLY COMPETITIVE REPORT'!O14/X4</f>
        <v>70458.01526717556</v>
      </c>
      <c r="P14" s="15">
        <f>'WEEKLY COMPETITIVE REPORT'!P14/X4</f>
        <v>75353.86207788847</v>
      </c>
      <c r="Q14" s="23">
        <f>'WEEKLY COMPETITIVE REPORT'!Q14</f>
        <v>14002</v>
      </c>
      <c r="R14" s="23">
        <f>'WEEKLY COMPETITIVE REPORT'!R14</f>
        <v>12888</v>
      </c>
      <c r="S14" s="65">
        <f>'WEEKLY COMPETITIVE REPORT'!S14</f>
        <v>-6.497141189196611</v>
      </c>
      <c r="T14" s="15">
        <f>'WEEKLY COMPETITIVE REPORT'!T14/X4</f>
        <v>79008.9274162246</v>
      </c>
      <c r="U14" s="15">
        <f aca="true" t="shared" si="1" ref="U14:U20">O14/N14</f>
        <v>4403.625954198473</v>
      </c>
      <c r="V14" s="26">
        <f aca="true" t="shared" si="2" ref="V14:V20">O14+T14</f>
        <v>149466.94268340018</v>
      </c>
      <c r="W14" s="23">
        <f>'WEEKLY COMPETITIVE REPORT'!W14</f>
        <v>14002</v>
      </c>
      <c r="X14" s="57">
        <f>'WEEKLY COMPETITIVE REPORT'!X14</f>
        <v>28004</v>
      </c>
    </row>
    <row r="15" spans="1:24" ht="12.75">
      <c r="A15" s="51">
        <v>2</v>
      </c>
      <c r="B15" s="4" t="str">
        <f>'WEEKLY COMPETITIVE REPORT'!B15</f>
        <v>New</v>
      </c>
      <c r="C15" s="4" t="str">
        <f>'WEEKLY COMPETITIVE REPORT'!C15</f>
        <v>BRIDE WARS</v>
      </c>
      <c r="D15" s="4" t="str">
        <f>'WEEKLY COMPETITIVE REPORT'!D15</f>
        <v>FOX</v>
      </c>
      <c r="E15" s="4" t="str">
        <f>'WEEKLY COMPETITIVE REPORT'!E15</f>
        <v>CF</v>
      </c>
      <c r="F15" s="38">
        <f>'WEEKLY COMPETITIVE REPORT'!F15</f>
        <v>1</v>
      </c>
      <c r="G15" s="38">
        <f>'WEEKLY COMPETITIVE REPORT'!G15</f>
        <v>7</v>
      </c>
      <c r="H15" s="15">
        <f>'WEEKLY COMPETITIVE REPORT'!H15/X4</f>
        <v>40238.064432656225</v>
      </c>
      <c r="I15" s="15">
        <f>'WEEKLY COMPETITIVE REPORT'!I15/X4</f>
        <v>0</v>
      </c>
      <c r="J15" s="23">
        <f>'WEEKLY COMPETITIVE REPORT'!J15</f>
        <v>7565</v>
      </c>
      <c r="K15" s="23">
        <f>'WEEKLY COMPETITIVE REPORT'!K15</f>
        <v>0</v>
      </c>
      <c r="L15" s="65">
        <f>'WEEKLY COMPETITIVE REPORT'!L15</f>
        <v>0</v>
      </c>
      <c r="M15" s="15">
        <f t="shared" si="0"/>
        <v>5748.294918950889</v>
      </c>
      <c r="N15" s="38">
        <f>'WEEKLY COMPETITIVE REPORT'!N15</f>
        <v>7</v>
      </c>
      <c r="O15" s="15">
        <f>'WEEKLY COMPETITIVE REPORT'!O15/X4</f>
        <v>52008.021736317765</v>
      </c>
      <c r="P15" s="15">
        <f>'WEEKLY COMPETITIVE REPORT'!P15/X4</f>
        <v>0</v>
      </c>
      <c r="Q15" s="23">
        <f>'WEEKLY COMPETITIVE REPORT'!Q15</f>
        <v>10293</v>
      </c>
      <c r="R15" s="23">
        <f>'WEEKLY COMPETITIVE REPORT'!R15</f>
        <v>0</v>
      </c>
      <c r="S15" s="65">
        <f>'WEEKLY COMPETITIVE REPORT'!S15</f>
        <v>0</v>
      </c>
      <c r="T15" s="15">
        <f>'WEEKLY COMPETITIVE REPORT'!T15/X4</f>
        <v>2354.7677577953164</v>
      </c>
      <c r="U15" s="15">
        <f t="shared" si="1"/>
        <v>7429.717390902538</v>
      </c>
      <c r="V15" s="26">
        <f t="shared" si="2"/>
        <v>54362.78949411308</v>
      </c>
      <c r="W15" s="23">
        <f>'WEEKLY COMPETITIVE REPORT'!W15</f>
        <v>446</v>
      </c>
      <c r="X15" s="57">
        <f>'WEEKLY COMPETITIVE REPORT'!X15</f>
        <v>10739</v>
      </c>
    </row>
    <row r="16" spans="1:24" ht="12.75">
      <c r="A16" s="51">
        <v>3</v>
      </c>
      <c r="B16" s="4">
        <f>'WEEKLY COMPETITIVE REPORT'!B16</f>
        <v>2</v>
      </c>
      <c r="C16" s="4" t="str">
        <f>'WEEKLY COMPETITIVE REPORT'!C16</f>
        <v>YES MAN</v>
      </c>
      <c r="D16" s="4" t="str">
        <f>'WEEKLY COMPETITIVE REPORT'!D16</f>
        <v>WB</v>
      </c>
      <c r="E16" s="4" t="str">
        <f>'WEEKLY COMPETITIVE REPORT'!E16</f>
        <v>Blitz</v>
      </c>
      <c r="F16" s="38">
        <f>'WEEKLY COMPETITIVE REPORT'!F16</f>
        <v>4</v>
      </c>
      <c r="G16" s="38">
        <f>'WEEKLY COMPETITIVE REPORT'!G16</f>
        <v>9</v>
      </c>
      <c r="H16" s="15">
        <f>'WEEKLY COMPETITIVE REPORT'!H16/X4</f>
        <v>23021.089403545087</v>
      </c>
      <c r="I16" s="15">
        <f>'WEEKLY COMPETITIVE REPORT'!I16/X4</f>
        <v>24681.07128994695</v>
      </c>
      <c r="J16" s="23">
        <f>'WEEKLY COMPETITIVE REPORT'!J16</f>
        <v>4428</v>
      </c>
      <c r="K16" s="23">
        <f>'WEEKLY COMPETITIVE REPORT'!K16</f>
        <v>4851</v>
      </c>
      <c r="L16" s="65">
        <f>'WEEKLY COMPETITIVE REPORT'!L16</f>
        <v>-6.725728664290216</v>
      </c>
      <c r="M16" s="15">
        <f t="shared" si="0"/>
        <v>2557.898822616121</v>
      </c>
      <c r="N16" s="38">
        <f>'WEEKLY COMPETITIVE REPORT'!N16</f>
        <v>9</v>
      </c>
      <c r="O16" s="15">
        <f>'WEEKLY COMPETITIVE REPORT'!O16/X4</f>
        <v>28364.600853926768</v>
      </c>
      <c r="P16" s="15">
        <f>'WEEKLY COMPETITIVE REPORT'!P16/X4</f>
        <v>32233.1478845905</v>
      </c>
      <c r="Q16" s="23">
        <f>'WEEKLY COMPETITIVE REPORT'!Q16</f>
        <v>5657</v>
      </c>
      <c r="R16" s="23">
        <f>'WEEKLY COMPETITIVE REPORT'!R16</f>
        <v>6605</v>
      </c>
      <c r="S16" s="65">
        <f>'WEEKLY COMPETITIVE REPORT'!S16</f>
        <v>-12.001766146188743</v>
      </c>
      <c r="T16" s="15">
        <f>'WEEKLY COMPETITIVE REPORT'!T16/X4</f>
        <v>155211.54094967007</v>
      </c>
      <c r="U16" s="15">
        <f t="shared" si="1"/>
        <v>3151.622317102974</v>
      </c>
      <c r="V16" s="26">
        <f t="shared" si="2"/>
        <v>183576.14180359684</v>
      </c>
      <c r="W16" s="23">
        <f>'WEEKLY COMPETITIVE REPORT'!W16</f>
        <v>30819</v>
      </c>
      <c r="X16" s="57">
        <f>'WEEKLY COMPETITIVE REPORT'!X16</f>
        <v>36476</v>
      </c>
    </row>
    <row r="17" spans="1:24" ht="12.75">
      <c r="A17" s="51">
        <v>4</v>
      </c>
      <c r="B17" s="4">
        <f>'WEEKLY COMPETITIVE REPORT'!B17</f>
        <v>4</v>
      </c>
      <c r="C17" s="4" t="str">
        <f>'WEEKLY COMPETITIVE REPORT'!C17</f>
        <v>REVOLUTIONARY ROAD</v>
      </c>
      <c r="D17" s="4" t="str">
        <f>'WEEKLY COMPETITIVE REPORT'!D17</f>
        <v>PAR</v>
      </c>
      <c r="E17" s="4" t="str">
        <f>'WEEKLY COMPETITIVE REPORT'!E17</f>
        <v>Karantanija</v>
      </c>
      <c r="F17" s="38">
        <f>'WEEKLY COMPETITIVE REPORT'!F17</f>
        <v>2</v>
      </c>
      <c r="G17" s="38">
        <f>'WEEKLY COMPETITIVE REPORT'!G17</f>
        <v>4</v>
      </c>
      <c r="H17" s="15">
        <f>'WEEKLY COMPETITIVE REPORT'!H17/X4</f>
        <v>12375.4690128089</v>
      </c>
      <c r="I17" s="15">
        <f>'WEEKLY COMPETITIVE REPORT'!I17/X4</f>
        <v>11507.310130676671</v>
      </c>
      <c r="J17" s="23">
        <f>'WEEKLY COMPETITIVE REPORT'!J17</f>
        <v>2291</v>
      </c>
      <c r="K17" s="23">
        <f>'WEEKLY COMPETITIVE REPORT'!K17</f>
        <v>2196</v>
      </c>
      <c r="L17" s="65">
        <f>'WEEKLY COMPETITIVE REPORT'!L17</f>
        <v>7.544411963121206</v>
      </c>
      <c r="M17" s="15">
        <f t="shared" si="0"/>
        <v>3093.867253202225</v>
      </c>
      <c r="N17" s="38">
        <f>'WEEKLY COMPETITIVE REPORT'!N17</f>
        <v>4</v>
      </c>
      <c r="O17" s="15">
        <f>'WEEKLY COMPETITIVE REPORT'!O17/X4</f>
        <v>17363.177642644583</v>
      </c>
      <c r="P17" s="15">
        <f>'WEEKLY COMPETITIVE REPORT'!P17/X4</f>
        <v>16158.623366541597</v>
      </c>
      <c r="Q17" s="23">
        <f>'WEEKLY COMPETITIVE REPORT'!Q17</f>
        <v>3380</v>
      </c>
      <c r="R17" s="23">
        <f>'WEEKLY COMPETITIVE REPORT'!R17</f>
        <v>3267</v>
      </c>
      <c r="S17" s="65">
        <f>'WEEKLY COMPETITIVE REPORT'!S17</f>
        <v>7.454560012811285</v>
      </c>
      <c r="T17" s="15">
        <f>'WEEKLY COMPETITIVE REPORT'!T17/X4</f>
        <v>17552.07659464355</v>
      </c>
      <c r="U17" s="15">
        <f t="shared" si="1"/>
        <v>4340.794410661146</v>
      </c>
      <c r="V17" s="26">
        <f t="shared" si="2"/>
        <v>34915.25423728813</v>
      </c>
      <c r="W17" s="23">
        <f>'WEEKLY COMPETITIVE REPORT'!W17</f>
        <v>3656</v>
      </c>
      <c r="X17" s="57">
        <f>'WEEKLY COMPETITIVE REPORT'!X17</f>
        <v>7036</v>
      </c>
    </row>
    <row r="18" spans="1:24" ht="13.5" customHeight="1">
      <c r="A18" s="51">
        <v>5</v>
      </c>
      <c r="B18" s="4">
        <f>'WEEKLY COMPETITIVE REPORT'!B18</f>
        <v>3</v>
      </c>
      <c r="C18" s="4" t="str">
        <f>'WEEKLY COMPETITIVE REPORT'!C18</f>
        <v>UNDERWORLD: RISE of the LYCANS</v>
      </c>
      <c r="D18" s="4" t="str">
        <f>'WEEKLY COMPETITIVE REPORT'!D18</f>
        <v>SONY</v>
      </c>
      <c r="E18" s="4" t="str">
        <f>'WEEKLY COMPETITIVE REPORT'!E18</f>
        <v>CF</v>
      </c>
      <c r="F18" s="38">
        <f>'WEEKLY COMPETITIVE REPORT'!F18</f>
        <v>2</v>
      </c>
      <c r="G18" s="38">
        <f>'WEEKLY COMPETITIVE REPORT'!G18</f>
        <v>5</v>
      </c>
      <c r="H18" s="15">
        <f>'WEEKLY COMPETITIVE REPORT'!H18/X4</f>
        <v>11601.759606676154</v>
      </c>
      <c r="I18" s="15">
        <f>'WEEKLY COMPETITIVE REPORT'!I18/X4</f>
        <v>14873.851727260964</v>
      </c>
      <c r="J18" s="23">
        <f>'WEEKLY COMPETITIVE REPORT'!J18</f>
        <v>2130</v>
      </c>
      <c r="K18" s="23">
        <f>'WEEKLY COMPETITIVE REPORT'!K18</f>
        <v>2853</v>
      </c>
      <c r="L18" s="65">
        <f>'WEEKLY COMPETITIVE REPORT'!L18</f>
        <v>-21.998956158663887</v>
      </c>
      <c r="M18" s="15">
        <f t="shared" si="0"/>
        <v>2320.351921335231</v>
      </c>
      <c r="N18" s="38">
        <f>'WEEKLY COMPETITIVE REPORT'!N18</f>
        <v>5</v>
      </c>
      <c r="O18" s="15">
        <f>'WEEKLY COMPETITIVE REPORT'!O18/X4</f>
        <v>15774.35632035192</v>
      </c>
      <c r="P18" s="15">
        <f>'WEEKLY COMPETITIVE REPORT'!P18/X4</f>
        <v>20749.126665804113</v>
      </c>
      <c r="Q18" s="23">
        <f>'WEEKLY COMPETITIVE REPORT'!Q18</f>
        <v>3047</v>
      </c>
      <c r="R18" s="23">
        <f>'WEEKLY COMPETITIVE REPORT'!R18</f>
        <v>4040</v>
      </c>
      <c r="S18" s="65">
        <f>'WEEKLY COMPETITIVE REPORT'!S18</f>
        <v>-23.975805948743528</v>
      </c>
      <c r="T18" s="15">
        <f>'WEEKLY COMPETITIVE REPORT'!T18/X4</f>
        <v>21720.79182300427</v>
      </c>
      <c r="U18" s="15">
        <f t="shared" si="1"/>
        <v>3154.8712640703843</v>
      </c>
      <c r="V18" s="26">
        <f t="shared" si="2"/>
        <v>37495.14814335619</v>
      </c>
      <c r="W18" s="23">
        <f>'WEEKLY COMPETITIVE REPORT'!W18</f>
        <v>4234</v>
      </c>
      <c r="X18" s="57">
        <f>'WEEKLY COMPETITIVE REPORT'!X18</f>
        <v>7281</v>
      </c>
    </row>
    <row r="19" spans="1:24" ht="12.75">
      <c r="A19" s="51">
        <v>6</v>
      </c>
      <c r="B19" s="4">
        <f>'WEEKLY COMPETITIVE REPORT'!B19</f>
        <v>6</v>
      </c>
      <c r="C19" s="4" t="str">
        <f>'WEEKLY COMPETITIVE REPORT'!C19</f>
        <v>AUSTRALIA</v>
      </c>
      <c r="D19" s="4" t="str">
        <f>'WEEKLY COMPETITIVE REPORT'!D19</f>
        <v>FOX</v>
      </c>
      <c r="E19" s="4" t="str">
        <f>'WEEKLY COMPETITIVE REPORT'!E19</f>
        <v>CF</v>
      </c>
      <c r="F19" s="38">
        <f>'WEEKLY COMPETITIVE REPORT'!F19</f>
        <v>7</v>
      </c>
      <c r="G19" s="38">
        <f>'WEEKLY COMPETITIVE REPORT'!G19</f>
        <v>12</v>
      </c>
      <c r="H19" s="15">
        <f>'WEEKLY COMPETITIVE REPORT'!H19/X4</f>
        <v>8345.193427351533</v>
      </c>
      <c r="I19" s="15">
        <f>'WEEKLY COMPETITIVE REPORT'!I19/X4</f>
        <v>8197.696985379738</v>
      </c>
      <c r="J19" s="23">
        <f>'WEEKLY COMPETITIVE REPORT'!J19</f>
        <v>1473</v>
      </c>
      <c r="K19" s="23">
        <f>'WEEKLY COMPETITIVE REPORT'!K19</f>
        <v>1649</v>
      </c>
      <c r="L19" s="65">
        <f>'WEEKLY COMPETITIVE REPORT'!L19</f>
        <v>1.7992424242424363</v>
      </c>
      <c r="M19" s="15">
        <f t="shared" si="0"/>
        <v>695.4327856126278</v>
      </c>
      <c r="N19" s="38">
        <f>'WEEKLY COMPETITIVE REPORT'!N19</f>
        <v>12</v>
      </c>
      <c r="O19" s="15">
        <f>'WEEKLY COMPETITIVE REPORT'!O19/X4</f>
        <v>11665.15720015526</v>
      </c>
      <c r="P19" s="15">
        <f>'WEEKLY COMPETITIVE REPORT'!P19/X4</f>
        <v>11674.213999223703</v>
      </c>
      <c r="Q19" s="23">
        <f>'WEEKLY COMPETITIVE REPORT'!Q19</f>
        <v>2216</v>
      </c>
      <c r="R19" s="23">
        <f>'WEEKLY COMPETITIVE REPORT'!R19</f>
        <v>2359</v>
      </c>
      <c r="S19" s="65">
        <f>'WEEKLY COMPETITIVE REPORT'!S19</f>
        <v>-0.07757951900698856</v>
      </c>
      <c r="T19" s="15">
        <f>'WEEKLY COMPETITIVE REPORT'!T19/X4</f>
        <v>264842.7998447406</v>
      </c>
      <c r="U19" s="15">
        <f t="shared" si="1"/>
        <v>972.0964333462716</v>
      </c>
      <c r="V19" s="26">
        <f t="shared" si="2"/>
        <v>276507.95704489585</v>
      </c>
      <c r="W19" s="23">
        <f>'WEEKLY COMPETITIVE REPORT'!W19</f>
        <v>50433</v>
      </c>
      <c r="X19" s="57">
        <f>'WEEKLY COMPETITIVE REPORT'!X19</f>
        <v>52649</v>
      </c>
    </row>
    <row r="20" spans="1:24" ht="12.75">
      <c r="A20" s="52">
        <v>7</v>
      </c>
      <c r="B20" s="4">
        <f>'WEEKLY COMPETITIVE REPORT'!B20</f>
        <v>5</v>
      </c>
      <c r="C20" s="4" t="str">
        <f>'WEEKLY COMPETITIVE REPORT'!C20</f>
        <v>CHANGELING</v>
      </c>
      <c r="D20" s="4" t="str">
        <f>'WEEKLY COMPETITIVE REPORT'!D20</f>
        <v>UNI</v>
      </c>
      <c r="E20" s="4" t="str">
        <f>'WEEKLY COMPETITIVE REPORT'!E20</f>
        <v>Karantanija</v>
      </c>
      <c r="F20" s="38">
        <f>'WEEKLY COMPETITIVE REPORT'!F20</f>
        <v>4</v>
      </c>
      <c r="G20" s="38">
        <f>'WEEKLY COMPETITIVE REPORT'!G20</f>
        <v>6</v>
      </c>
      <c r="H20" s="15">
        <f>'WEEKLY COMPETITIVE REPORT'!H20/X4</f>
        <v>7420.106093931944</v>
      </c>
      <c r="I20" s="15">
        <f>'WEEKLY COMPETITIVE REPORT'!I20/X4</f>
        <v>10015.525941260188</v>
      </c>
      <c r="J20" s="23">
        <f>'WEEKLY COMPETITIVE REPORT'!J20</f>
        <v>1321</v>
      </c>
      <c r="K20" s="23">
        <f>'WEEKLY COMPETITIVE REPORT'!K20</f>
        <v>1850</v>
      </c>
      <c r="L20" s="65">
        <f>'WEEKLY COMPETITIVE REPORT'!L20</f>
        <v>-25.913964604056332</v>
      </c>
      <c r="M20" s="15">
        <f t="shared" si="0"/>
        <v>1236.6843489886573</v>
      </c>
      <c r="N20" s="38">
        <f>'WEEKLY COMPETITIVE REPORT'!N20</f>
        <v>6</v>
      </c>
      <c r="O20" s="15">
        <f>'WEEKLY COMPETITIVE REPORT'!O20/X4</f>
        <v>10007.762970630094</v>
      </c>
      <c r="P20" s="15">
        <f>'WEEKLY COMPETITIVE REPORT'!P20/X4</f>
        <v>14620.261353344546</v>
      </c>
      <c r="Q20" s="23">
        <f>'WEEKLY COMPETITIVE REPORT'!Q20</f>
        <v>1906</v>
      </c>
      <c r="R20" s="23">
        <f>'WEEKLY COMPETITIVE REPORT'!R20</f>
        <v>2887</v>
      </c>
      <c r="S20" s="65">
        <f>'WEEKLY COMPETITIVE REPORT'!S20</f>
        <v>-31.54867256637168</v>
      </c>
      <c r="T20" s="15">
        <f>'WEEKLY COMPETITIVE REPORT'!T20/X4</f>
        <v>60192.78043731401</v>
      </c>
      <c r="U20" s="15">
        <f t="shared" si="1"/>
        <v>1667.9604951050158</v>
      </c>
      <c r="V20" s="26">
        <f t="shared" si="2"/>
        <v>70200.5434079441</v>
      </c>
      <c r="W20" s="23">
        <f>'WEEKLY COMPETITIVE REPORT'!W20</f>
        <v>11499</v>
      </c>
      <c r="X20" s="57">
        <f>'WEEKLY COMPETITIVE REPORT'!X20</f>
        <v>13405</v>
      </c>
    </row>
    <row r="21" spans="1:24" ht="12.75">
      <c r="A21" s="51">
        <v>8</v>
      </c>
      <c r="B21" s="4" t="str">
        <f>'WEEKLY COMPETITIVE REPORT'!B21</f>
        <v>New</v>
      </c>
      <c r="C21" s="4" t="str">
        <f>'WEEKLY COMPETITIVE REPORT'!C21</f>
        <v>THE BOY IN THE STRIPED PYJAMAS</v>
      </c>
      <c r="D21" s="4" t="str">
        <f>'WEEKLY COMPETITIVE REPORT'!D21</f>
        <v>WDI</v>
      </c>
      <c r="E21" s="4" t="str">
        <f>'WEEKLY COMPETITIVE REPORT'!E21</f>
        <v>CENEX</v>
      </c>
      <c r="F21" s="38">
        <f>'WEEKLY COMPETITIVE REPORT'!F21</f>
        <v>1</v>
      </c>
      <c r="G21" s="38">
        <f>'WEEKLY COMPETITIVE REPORT'!G21</f>
        <v>4</v>
      </c>
      <c r="H21" s="15">
        <f>'WEEKLY COMPETITIVE REPORT'!H21/X4</f>
        <v>6876.698149825333</v>
      </c>
      <c r="I21" s="15">
        <f>'WEEKLY COMPETITIVE REPORT'!I21/X4</f>
        <v>0</v>
      </c>
      <c r="J21" s="23">
        <f>'WEEKLY COMPETITIVE REPORT'!J21</f>
        <v>1268</v>
      </c>
      <c r="K21" s="23">
        <f>'WEEKLY COMPETITIVE REPORT'!K21</f>
        <v>0</v>
      </c>
      <c r="L21" s="65">
        <f>'WEEKLY COMPETITIVE REPORT'!L21</f>
        <v>0</v>
      </c>
      <c r="M21" s="15">
        <f aca="true" t="shared" si="3" ref="M21:M33">H21/G21</f>
        <v>1719.1745374563332</v>
      </c>
      <c r="N21" s="38">
        <f>'WEEKLY COMPETITIVE REPORT'!N21</f>
        <v>4</v>
      </c>
      <c r="O21" s="15">
        <f>'WEEKLY COMPETITIVE REPORT'!O21/X4</f>
        <v>9869.323327726743</v>
      </c>
      <c r="P21" s="15">
        <f>'WEEKLY COMPETITIVE REPORT'!P21/X4</f>
        <v>0</v>
      </c>
      <c r="Q21" s="23">
        <f>'WEEKLY COMPETITIVE REPORT'!Q21</f>
        <v>1919</v>
      </c>
      <c r="R21" s="23">
        <f>'WEEKLY COMPETITIVE REPORT'!R21</f>
        <v>0</v>
      </c>
      <c r="S21" s="65">
        <f>'WEEKLY COMPETITIVE REPORT'!S21</f>
        <v>0</v>
      </c>
      <c r="T21" s="15">
        <f>'WEEKLY COMPETITIVE REPORT'!T21/X4</f>
        <v>988.4849268986932</v>
      </c>
      <c r="U21" s="15">
        <f aca="true" t="shared" si="4" ref="U21:U33">O21/N21</f>
        <v>2467.3308319316857</v>
      </c>
      <c r="V21" s="26">
        <f aca="true" t="shared" si="5" ref="V21:V33">O21+T21</f>
        <v>10857.808254625435</v>
      </c>
      <c r="W21" s="23">
        <f>'WEEKLY COMPETITIVE REPORT'!W21</f>
        <v>176</v>
      </c>
      <c r="X21" s="57">
        <f>'WEEKLY COMPETITIVE REPORT'!X21</f>
        <v>2095</v>
      </c>
    </row>
    <row r="22" spans="1:24" ht="12.75">
      <c r="A22" s="51">
        <v>9</v>
      </c>
      <c r="B22" s="4">
        <f>'WEEKLY COMPETITIVE REPORT'!B22</f>
        <v>8</v>
      </c>
      <c r="C22" s="4" t="str">
        <f>'WEEKLY COMPETITIVE REPORT'!C22</f>
        <v>DOUBT</v>
      </c>
      <c r="D22" s="4" t="str">
        <f>'WEEKLY COMPETITIVE REPORT'!D22</f>
        <v>WDI</v>
      </c>
      <c r="E22" s="4" t="str">
        <f>'WEEKLY COMPETITIVE REPORT'!E22</f>
        <v>CENEX</v>
      </c>
      <c r="F22" s="38">
        <f>'WEEKLY COMPETITIVE REPORT'!F22</f>
        <v>3</v>
      </c>
      <c r="G22" s="38">
        <f>'WEEKLY COMPETITIVE REPORT'!G22</f>
        <v>4</v>
      </c>
      <c r="H22" s="15">
        <f>'WEEKLY COMPETITIVE REPORT'!H22/X4</f>
        <v>5393.9707594772935</v>
      </c>
      <c r="I22" s="15">
        <f>'WEEKLY COMPETITIVE REPORT'!I22/X4</f>
        <v>6234.959244404192</v>
      </c>
      <c r="J22" s="23">
        <f>'WEEKLY COMPETITIVE REPORT'!J22</f>
        <v>978</v>
      </c>
      <c r="K22" s="23">
        <f>'WEEKLY COMPETITIVE REPORT'!K22</f>
        <v>1186</v>
      </c>
      <c r="L22" s="65">
        <f>'WEEKLY COMPETITIVE REPORT'!L22</f>
        <v>-13.488275575845606</v>
      </c>
      <c r="M22" s="15">
        <f t="shared" si="3"/>
        <v>1348.4926898693234</v>
      </c>
      <c r="N22" s="38">
        <f>'WEEKLY COMPETITIVE REPORT'!N22</f>
        <v>4</v>
      </c>
      <c r="O22" s="15">
        <f>'WEEKLY COMPETITIVE REPORT'!O22/X4</f>
        <v>7950.5757536550655</v>
      </c>
      <c r="P22" s="15">
        <f>'WEEKLY COMPETITIVE REPORT'!P22/X4</f>
        <v>9127.959632552724</v>
      </c>
      <c r="Q22" s="23">
        <f>'WEEKLY COMPETITIVE REPORT'!Q22</f>
        <v>1515</v>
      </c>
      <c r="R22" s="23">
        <f>'WEEKLY COMPETITIVE REPORT'!R22</f>
        <v>1852</v>
      </c>
      <c r="S22" s="65">
        <f>'WEEKLY COMPETITIVE REPORT'!S22</f>
        <v>-12.898653437278526</v>
      </c>
      <c r="T22" s="15">
        <f>'WEEKLY COMPETITIVE REPORT'!T22/X4</f>
        <v>20679.259930133263</v>
      </c>
      <c r="U22" s="15">
        <f t="shared" si="4"/>
        <v>1987.6439384137664</v>
      </c>
      <c r="V22" s="26">
        <f t="shared" si="5"/>
        <v>28629.83568378833</v>
      </c>
      <c r="W22" s="23">
        <f>'WEEKLY COMPETITIVE REPORT'!W22</f>
        <v>4080</v>
      </c>
      <c r="X22" s="57">
        <f>'WEEKLY COMPETITIVE REPORT'!X22</f>
        <v>5595</v>
      </c>
    </row>
    <row r="23" spans="1:24" ht="12.75">
      <c r="A23" s="51">
        <v>10</v>
      </c>
      <c r="B23" s="4">
        <f>'WEEKLY COMPETITIVE REPORT'!B23</f>
        <v>9</v>
      </c>
      <c r="C23" s="4" t="str">
        <f>'WEEKLY COMPETITIVE REPORT'!C23</f>
        <v>MADAGASCAR 2</v>
      </c>
      <c r="D23" s="4" t="str">
        <f>'WEEKLY COMPETITIVE REPORT'!D23</f>
        <v>UIP</v>
      </c>
      <c r="E23" s="4" t="str">
        <f>'WEEKLY COMPETITIVE REPORT'!E23</f>
        <v>Karantanija</v>
      </c>
      <c r="F23" s="38">
        <f>'WEEKLY COMPETITIVE REPORT'!F23</f>
        <v>9</v>
      </c>
      <c r="G23" s="38">
        <f>'WEEKLY COMPETITIVE REPORT'!G23</f>
        <v>21</v>
      </c>
      <c r="H23" s="15">
        <f>'WEEKLY COMPETITIVE REPORT'!H23/X4</f>
        <v>4835.036874110493</v>
      </c>
      <c r="I23" s="15">
        <f>'WEEKLY COMPETITIVE REPORT'!I23/X4</f>
        <v>4427.480916030534</v>
      </c>
      <c r="J23" s="23">
        <f>'WEEKLY COMPETITIVE REPORT'!J23</f>
        <v>1033</v>
      </c>
      <c r="K23" s="23">
        <f>'WEEKLY COMPETITIVE REPORT'!K23</f>
        <v>851</v>
      </c>
      <c r="L23" s="65">
        <f>'WEEKLY COMPETITIVE REPORT'!L23</f>
        <v>9.20514319111632</v>
      </c>
      <c r="M23" s="15">
        <f t="shared" si="3"/>
        <v>230.2398511481187</v>
      </c>
      <c r="N23" s="38">
        <f>'WEEKLY COMPETITIVE REPORT'!N23</f>
        <v>21</v>
      </c>
      <c r="O23" s="15">
        <f>'WEEKLY COMPETITIVE REPORT'!O23/X4</f>
        <v>5798.939060680554</v>
      </c>
      <c r="P23" s="15">
        <f>'WEEKLY COMPETITIVE REPORT'!P23/X4</f>
        <v>5921.852762323716</v>
      </c>
      <c r="Q23" s="23">
        <f>'WEEKLY COMPETITIVE REPORT'!Q23</f>
        <v>1278</v>
      </c>
      <c r="R23" s="23">
        <f>'WEEKLY COMPETITIVE REPORT'!R23</f>
        <v>1199</v>
      </c>
      <c r="S23" s="65">
        <f>'WEEKLY COMPETITIVE REPORT'!S23</f>
        <v>-2.0755953681450734</v>
      </c>
      <c r="T23" s="15">
        <f>'WEEKLY COMPETITIVE REPORT'!T23/X4</f>
        <v>659366.024065209</v>
      </c>
      <c r="U23" s="15">
        <f t="shared" si="4"/>
        <v>276.1399552705026</v>
      </c>
      <c r="V23" s="26">
        <f t="shared" si="5"/>
        <v>665164.9631258895</v>
      </c>
      <c r="W23" s="23">
        <f>'WEEKLY COMPETITIVE REPORT'!W23</f>
        <v>130675</v>
      </c>
      <c r="X23" s="57">
        <f>'WEEKLY COMPETITIVE REPORT'!X23</f>
        <v>131953</v>
      </c>
    </row>
    <row r="24" spans="1:24" ht="12.75">
      <c r="A24" s="51">
        <v>11</v>
      </c>
      <c r="B24" s="4">
        <f>'WEEKLY COMPETITIVE REPORT'!B24</f>
        <v>7</v>
      </c>
      <c r="C24" s="4" t="str">
        <f>'WEEKLY COMPETITIVE REPORT'!C24</f>
        <v>PRIDE and GLORY</v>
      </c>
      <c r="D24" s="4" t="str">
        <f>'WEEKLY COMPETITIVE REPORT'!D24</f>
        <v>WB</v>
      </c>
      <c r="E24" s="4" t="str">
        <f>'WEEKLY COMPETITIVE REPORT'!E24</f>
        <v>Blitz</v>
      </c>
      <c r="F24" s="38">
        <f>'WEEKLY COMPETITIVE REPORT'!F24</f>
        <v>2</v>
      </c>
      <c r="G24" s="38">
        <f>'WEEKLY COMPETITIVE REPORT'!G24</f>
        <v>4</v>
      </c>
      <c r="H24" s="15">
        <f>'WEEKLY COMPETITIVE REPORT'!H24/X4</f>
        <v>3934.5322810195366</v>
      </c>
      <c r="I24" s="15">
        <f>'WEEKLY COMPETITIVE REPORT'!I24/X4</f>
        <v>6352.697632293957</v>
      </c>
      <c r="J24" s="23">
        <f>'WEEKLY COMPETITIVE REPORT'!J24</f>
        <v>682</v>
      </c>
      <c r="K24" s="23">
        <f>'WEEKLY COMPETITIVE REPORT'!K24</f>
        <v>1155</v>
      </c>
      <c r="L24" s="65">
        <f>'WEEKLY COMPETITIVE REPORT'!L24</f>
        <v>-38.06517311608961</v>
      </c>
      <c r="M24" s="15">
        <f t="shared" si="3"/>
        <v>983.6330702548842</v>
      </c>
      <c r="N24" s="38">
        <f>'WEEKLY COMPETITIVE REPORT'!N24</f>
        <v>4</v>
      </c>
      <c r="O24" s="15">
        <f>'WEEKLY COMPETITIVE REPORT'!O24/X4</f>
        <v>5732.9538103247505</v>
      </c>
      <c r="P24" s="15">
        <f>'WEEKLY COMPETITIVE REPORT'!P24/X4</f>
        <v>9259.930133264328</v>
      </c>
      <c r="Q24" s="23">
        <f>'WEEKLY COMPETITIVE REPORT'!Q24</f>
        <v>1066</v>
      </c>
      <c r="R24" s="23">
        <f>'WEEKLY COMPETITIVE REPORT'!R24</f>
        <v>1778</v>
      </c>
      <c r="S24" s="65">
        <f>'WEEKLY COMPETITIVE REPORT'!S24</f>
        <v>-38.088584602487074</v>
      </c>
      <c r="T24" s="15">
        <f>'WEEKLY COMPETITIVE REPORT'!T24/X4</f>
        <v>11084.228231336525</v>
      </c>
      <c r="U24" s="15">
        <f t="shared" si="4"/>
        <v>1433.2384525811876</v>
      </c>
      <c r="V24" s="26">
        <f t="shared" si="5"/>
        <v>16817.182041661275</v>
      </c>
      <c r="W24" s="23">
        <f>'WEEKLY COMPETITIVE REPORT'!W24</f>
        <v>2248</v>
      </c>
      <c r="X24" s="57">
        <f>'WEEKLY COMPETITIVE REPORT'!X24</f>
        <v>3314</v>
      </c>
    </row>
    <row r="25" spans="1:24" ht="12.75">
      <c r="A25" s="51">
        <v>12</v>
      </c>
      <c r="B25" s="4" t="str">
        <f>'WEEKLY COMPETITIVE REPORT'!B25</f>
        <v>New</v>
      </c>
      <c r="C25" s="4" t="str">
        <f>'WEEKLY COMPETITIVE REPORT'!C25</f>
        <v>FROST/NIXON</v>
      </c>
      <c r="D25" s="4" t="str">
        <f>'WEEKLY COMPETITIVE REPORT'!D25</f>
        <v>UNI</v>
      </c>
      <c r="E25" s="4" t="str">
        <f>'WEEKLY COMPETITIVE REPORT'!E25</f>
        <v>Karantanija</v>
      </c>
      <c r="F25" s="38">
        <f>'WEEKLY COMPETITIVE REPORT'!F25</f>
        <v>1</v>
      </c>
      <c r="G25" s="38">
        <f>'WEEKLY COMPETITIVE REPORT'!G25</f>
        <v>4</v>
      </c>
      <c r="H25" s="15">
        <f>'WEEKLY COMPETITIVE REPORT'!H25/X4</f>
        <v>3631.7764264458533</v>
      </c>
      <c r="I25" s="15">
        <f>'WEEKLY COMPETITIVE REPORT'!I25/X4</f>
        <v>0</v>
      </c>
      <c r="J25" s="23">
        <f>'WEEKLY COMPETITIVE REPORT'!J25</f>
        <v>647</v>
      </c>
      <c r="K25" s="23">
        <f>'WEEKLY COMPETITIVE REPORT'!K25</f>
        <v>0</v>
      </c>
      <c r="L25" s="65">
        <f>'WEEKLY COMPETITIVE REPORT'!L25</f>
        <v>0</v>
      </c>
      <c r="M25" s="15">
        <f t="shared" si="3"/>
        <v>907.9441066114633</v>
      </c>
      <c r="N25" s="38">
        <f>'WEEKLY COMPETITIVE REPORT'!N25</f>
        <v>4</v>
      </c>
      <c r="O25" s="15">
        <f>'WEEKLY COMPETITIVE REPORT'!O25/X4</f>
        <v>5203.777979039979</v>
      </c>
      <c r="P25" s="15">
        <f>'WEEKLY COMPETITIVE REPORT'!P25/X4</f>
        <v>0</v>
      </c>
      <c r="Q25" s="23">
        <f>'WEEKLY COMPETITIVE REPORT'!Q25</f>
        <v>971</v>
      </c>
      <c r="R25" s="23">
        <f>'WEEKLY COMPETITIVE REPORT'!R25</f>
        <v>0</v>
      </c>
      <c r="S25" s="65">
        <f>'WEEKLY COMPETITIVE REPORT'!S25</f>
        <v>0</v>
      </c>
      <c r="T25" s="15">
        <f>'WEEKLY COMPETITIVE REPORT'!T25/X4</f>
        <v>1160.5641091991201</v>
      </c>
      <c r="U25" s="15">
        <f t="shared" si="4"/>
        <v>1300.9444947599948</v>
      </c>
      <c r="V25" s="26">
        <f t="shared" si="5"/>
        <v>6364.342088239099</v>
      </c>
      <c r="W25" s="23">
        <f>'WEEKLY COMPETITIVE REPORT'!W25</f>
        <v>189</v>
      </c>
      <c r="X25" s="57">
        <f>'WEEKLY COMPETITIVE REPORT'!X25</f>
        <v>1160</v>
      </c>
    </row>
    <row r="26" spans="1:24" ht="12.75" customHeight="1">
      <c r="A26" s="51">
        <v>13</v>
      </c>
      <c r="B26" s="4">
        <f>'WEEKLY COMPETITIVE REPORT'!B26</f>
        <v>11</v>
      </c>
      <c r="C26" s="4" t="str">
        <f>'WEEKLY COMPETITIVE REPORT'!C26</f>
        <v>VICKY CRISTINA BARCELONA</v>
      </c>
      <c r="D26" s="4" t="str">
        <f>'WEEKLY COMPETITIVE REPORT'!D26</f>
        <v>INDEP</v>
      </c>
      <c r="E26" s="4" t="str">
        <f>'WEEKLY COMPETITIVE REPORT'!E26</f>
        <v>Cinemania</v>
      </c>
      <c r="F26" s="38">
        <f>'WEEKLY COMPETITIVE REPORT'!F26</f>
        <v>11</v>
      </c>
      <c r="G26" s="38">
        <f>'WEEKLY COMPETITIVE REPORT'!G26</f>
        <v>2</v>
      </c>
      <c r="H26" s="15">
        <f>'WEEKLY COMPETITIVE REPORT'!H26/X4</f>
        <v>566.6968559968948</v>
      </c>
      <c r="I26" s="15">
        <f>'WEEKLY COMPETITIVE REPORT'!I26/X4</f>
        <v>3151.7660758183465</v>
      </c>
      <c r="J26" s="23">
        <f>'WEEKLY COMPETITIVE REPORT'!J26</f>
        <v>438</v>
      </c>
      <c r="K26" s="23">
        <f>'WEEKLY COMPETITIVE REPORT'!K26</f>
        <v>589</v>
      </c>
      <c r="L26" s="65">
        <f>'WEEKLY COMPETITIVE REPORT'!L26</f>
        <v>-82.01970443349754</v>
      </c>
      <c r="M26" s="15">
        <f t="shared" si="3"/>
        <v>283.3484279984474</v>
      </c>
      <c r="N26" s="38">
        <f>'WEEKLY COMPETITIVE REPORT'!N26</f>
        <v>4</v>
      </c>
      <c r="O26" s="15">
        <f>'WEEKLY COMPETITIVE REPORT'!O26/X4</f>
        <v>3705.5246474317505</v>
      </c>
      <c r="P26" s="15">
        <f>'WEEKLY COMPETITIVE REPORT'!P26/X4</f>
        <v>4860.913442877474</v>
      </c>
      <c r="Q26" s="23">
        <f>'WEEKLY COMPETITIVE REPORT'!Q26</f>
        <v>674</v>
      </c>
      <c r="R26" s="23">
        <f>'WEEKLY COMPETITIVE REPORT'!R26</f>
        <v>981</v>
      </c>
      <c r="S26" s="65">
        <f>'WEEKLY COMPETITIVE REPORT'!S26</f>
        <v>-23.768964599414417</v>
      </c>
      <c r="T26" s="15">
        <f>'WEEKLY COMPETITIVE REPORT'!T26/X4</f>
        <v>106288.0062103765</v>
      </c>
      <c r="U26" s="15">
        <f t="shared" si="4"/>
        <v>926.3811618579376</v>
      </c>
      <c r="V26" s="26">
        <f t="shared" si="5"/>
        <v>109993.53085780825</v>
      </c>
      <c r="W26" s="23">
        <f>'WEEKLY COMPETITIVE REPORT'!W26</f>
        <v>20550</v>
      </c>
      <c r="X26" s="57">
        <f>'WEEKLY COMPETITIVE REPORT'!X26</f>
        <v>21224</v>
      </c>
    </row>
    <row r="27" spans="1:24" ht="12.75" customHeight="1">
      <c r="A27" s="51">
        <v>14</v>
      </c>
      <c r="B27" s="4">
        <f>'WEEKLY COMPETITIVE REPORT'!B27</f>
        <v>12</v>
      </c>
      <c r="C27" s="4" t="str">
        <f>'WEEKLY COMPETITIVE REPORT'!C27</f>
        <v>U2 3D</v>
      </c>
      <c r="D27" s="4" t="str">
        <f>'WEEKLY COMPETITIVE REPORT'!D27</f>
        <v>INDEP</v>
      </c>
      <c r="E27" s="4" t="str">
        <f>'WEEKLY COMPETITIVE REPORT'!E27</f>
        <v>Blitz</v>
      </c>
      <c r="F27" s="38">
        <f>'WEEKLY COMPETITIVE REPORT'!F27</f>
        <v>7</v>
      </c>
      <c r="G27" s="38">
        <f>'WEEKLY COMPETITIVE REPORT'!G27</f>
        <v>4</v>
      </c>
      <c r="H27" s="15">
        <f>'WEEKLY COMPETITIVE REPORT'!H27/X4</f>
        <v>1780.307931168327</v>
      </c>
      <c r="I27" s="15">
        <f>'WEEKLY COMPETITIVE REPORT'!I27/X17</f>
        <v>0.16699829448550313</v>
      </c>
      <c r="J27" s="23">
        <f>'WEEKLY COMPETITIVE REPORT'!J27</f>
        <v>309</v>
      </c>
      <c r="K27" s="23">
        <f>'WEEKLY COMPETITIVE REPORT'!K27</f>
        <v>225</v>
      </c>
      <c r="L27" s="65">
        <f>'WEEKLY COMPETITIVE REPORT'!L27</f>
        <v>17.106382978723403</v>
      </c>
      <c r="M27" s="15">
        <f t="shared" si="3"/>
        <v>445.07698279208176</v>
      </c>
      <c r="N27" s="38">
        <f>'WEEKLY COMPETITIVE REPORT'!N27</f>
        <v>4</v>
      </c>
      <c r="O27" s="15">
        <f>'WEEKLY COMPETITIVE REPORT'!O27/X4</f>
        <v>2288.782507439513</v>
      </c>
      <c r="P27" s="15">
        <f>'WEEKLY COMPETITIVE REPORT'!P27/X17</f>
        <v>0.26648664013644113</v>
      </c>
      <c r="Q27" s="23">
        <f>'WEEKLY COMPETITIVE REPORT'!Q27</f>
        <v>402</v>
      </c>
      <c r="R27" s="23">
        <f>'WEEKLY COMPETITIVE REPORT'!R27</f>
        <v>400</v>
      </c>
      <c r="S27" s="65">
        <f>'WEEKLY COMPETITIVE REPORT'!S27</f>
        <v>-5.653333333333336</v>
      </c>
      <c r="T27" s="15">
        <f>'WEEKLY COMPETITIVE REPORT'!T27/X17</f>
        <v>5.19457077885162</v>
      </c>
      <c r="U27" s="15">
        <f t="shared" si="4"/>
        <v>572.1956268598783</v>
      </c>
      <c r="V27" s="26">
        <f t="shared" si="5"/>
        <v>2293.977078218365</v>
      </c>
      <c r="W27" s="23">
        <f>'WEEKLY COMPETITIVE REPORT'!W27</f>
        <v>7904</v>
      </c>
      <c r="X27" s="57">
        <f>'WEEKLY COMPETITIVE REPORT'!X27</f>
        <v>8306</v>
      </c>
    </row>
    <row r="28" spans="1:24" ht="12.75">
      <c r="A28" s="51">
        <v>15</v>
      </c>
      <c r="B28" s="4">
        <f>'WEEKLY COMPETITIVE REPORT'!B28</f>
        <v>10</v>
      </c>
      <c r="C28" s="4" t="str">
        <f>'WEEKLY COMPETITIVE REPORT'!C28</f>
        <v>ROLE MODELS</v>
      </c>
      <c r="D28" s="4" t="str">
        <f>'WEEKLY COMPETITIVE REPORT'!D28</f>
        <v>INDEP</v>
      </c>
      <c r="E28" s="4" t="str">
        <f>'WEEKLY COMPETITIVE REPORT'!E28</f>
        <v>Karantanija</v>
      </c>
      <c r="F28" s="38">
        <f>'WEEKLY COMPETITIVE REPORT'!F28</f>
        <v>7</v>
      </c>
      <c r="G28" s="38">
        <f>'WEEKLY COMPETITIVE REPORT'!G28</f>
        <v>8</v>
      </c>
      <c r="H28" s="15">
        <f>'WEEKLY COMPETITIVE REPORT'!H28/X4</f>
        <v>1165.7394229525164</v>
      </c>
      <c r="I28" s="15">
        <f>'WEEKLY COMPETITIVE REPORT'!I28/X17</f>
        <v>0.484650369528141</v>
      </c>
      <c r="J28" s="23">
        <f>'WEEKLY COMPETITIVE REPORT'!J28</f>
        <v>217</v>
      </c>
      <c r="K28" s="23">
        <f>'WEEKLY COMPETITIVE REPORT'!K28</f>
        <v>841</v>
      </c>
      <c r="L28" s="65">
        <f>'WEEKLY COMPETITIVE REPORT'!L28</f>
        <v>-73.57771260997067</v>
      </c>
      <c r="M28" s="15">
        <f t="shared" si="3"/>
        <v>145.71742786906455</v>
      </c>
      <c r="N28" s="38">
        <f>'WEEKLY COMPETITIVE REPORT'!N28</f>
        <v>8</v>
      </c>
      <c r="O28" s="15">
        <f>'WEEKLY COMPETITIVE REPORT'!O28/X4</f>
        <v>1852.7623237158753</v>
      </c>
      <c r="P28" s="15">
        <f>'WEEKLY COMPETITIVE REPORT'!P28/X17</f>
        <v>0.6119954519613416</v>
      </c>
      <c r="Q28" s="23">
        <f>'WEEKLY COMPETITIVE REPORT'!Q28</f>
        <v>359</v>
      </c>
      <c r="R28" s="23">
        <f>'WEEKLY COMPETITIVE REPORT'!R28</f>
        <v>1094</v>
      </c>
      <c r="S28" s="65">
        <f>'WEEKLY COMPETITIVE REPORT'!S28</f>
        <v>-66.7440780306549</v>
      </c>
      <c r="T28" s="15">
        <f>'WEEKLY COMPETITIVE REPORT'!T28/X17</f>
        <v>12.986213757816941</v>
      </c>
      <c r="U28" s="15">
        <f t="shared" si="4"/>
        <v>231.5952904644844</v>
      </c>
      <c r="V28" s="26">
        <f t="shared" si="5"/>
        <v>1865.7485374736923</v>
      </c>
      <c r="W28" s="23">
        <f>'WEEKLY COMPETITIVE REPORT'!W28</f>
        <v>23586</v>
      </c>
      <c r="X28" s="57">
        <f>'WEEKLY COMPETITIVE REPORT'!X28</f>
        <v>23945</v>
      </c>
    </row>
    <row r="29" spans="1:24" ht="12.75">
      <c r="A29" s="51">
        <v>16</v>
      </c>
      <c r="B29" s="4" t="str">
        <f>'WEEKLY COMPETITIVE REPORT'!B29</f>
        <v>New</v>
      </c>
      <c r="C29" s="4" t="str">
        <f>'WEEKLY COMPETITIVE REPORT'!C29</f>
        <v>WALTZ WITH BASHIR</v>
      </c>
      <c r="D29" s="4" t="str">
        <f>'WEEKLY COMPETITIVE REPORT'!D29</f>
        <v>INDEP</v>
      </c>
      <c r="E29" s="4" t="str">
        <f>'WEEKLY COMPETITIVE REPORT'!E29</f>
        <v>CF</v>
      </c>
      <c r="F29" s="38">
        <f>'WEEKLY COMPETITIVE REPORT'!F29</f>
        <v>1</v>
      </c>
      <c r="G29" s="38">
        <f>'WEEKLY COMPETITIVE REPORT'!G29</f>
        <v>1</v>
      </c>
      <c r="H29" s="15">
        <f>'WEEKLY COMPETITIVE REPORT'!H29/X4</f>
        <v>899.210764652607</v>
      </c>
      <c r="I29" s="15">
        <f>'WEEKLY COMPETITIVE REPORT'!I29/X17</f>
        <v>0</v>
      </c>
      <c r="J29" s="23">
        <f>'WEEKLY COMPETITIVE REPORT'!J29</f>
        <v>142</v>
      </c>
      <c r="K29" s="23">
        <f>'WEEKLY COMPETITIVE REPORT'!K29</f>
        <v>0</v>
      </c>
      <c r="L29" s="65">
        <f>'WEEKLY COMPETITIVE REPORT'!L29</f>
        <v>0</v>
      </c>
      <c r="M29" s="15">
        <f t="shared" si="3"/>
        <v>899.210764652607</v>
      </c>
      <c r="N29" s="38">
        <f>'WEEKLY COMPETITIVE REPORT'!N29</f>
        <v>1</v>
      </c>
      <c r="O29" s="15">
        <f>'WEEKLY COMPETITIVE REPORT'!O29/X4</f>
        <v>1381.808772156812</v>
      </c>
      <c r="P29" s="15">
        <f>'WEEKLY COMPETITIVE REPORT'!P29/X17</f>
        <v>0</v>
      </c>
      <c r="Q29" s="23">
        <f>'WEEKLY COMPETITIVE REPORT'!Q29</f>
        <v>229</v>
      </c>
      <c r="R29" s="23">
        <f>'WEEKLY COMPETITIVE REPORT'!R29</f>
        <v>0</v>
      </c>
      <c r="S29" s="65">
        <f>'WEEKLY COMPETITIVE REPORT'!S29</f>
        <v>0</v>
      </c>
      <c r="T29" s="15">
        <f>'WEEKLY COMPETITIVE REPORT'!T29/X4</f>
        <v>0</v>
      </c>
      <c r="U29" s="15">
        <f t="shared" si="4"/>
        <v>1381.808772156812</v>
      </c>
      <c r="V29" s="26">
        <f t="shared" si="5"/>
        <v>1381.808772156812</v>
      </c>
      <c r="W29" s="23">
        <f>'WEEKLY COMPETITIVE REPORT'!W29</f>
        <v>0</v>
      </c>
      <c r="X29" s="57">
        <f>'WEEKLY COMPETITIVE REPORT'!X29</f>
        <v>229</v>
      </c>
    </row>
    <row r="30" spans="1:24" ht="12.75">
      <c r="A30" s="52">
        <v>17</v>
      </c>
      <c r="B30" s="4">
        <f>'WEEKLY COMPETITIVE REPORT'!B30</f>
        <v>15</v>
      </c>
      <c r="C30" s="4" t="str">
        <f>'WEEKLY COMPETITIVE REPORT'!C30</f>
        <v>THE WOMEN</v>
      </c>
      <c r="D30" s="4" t="str">
        <f>'WEEKLY COMPETITIVE REPORT'!D30</f>
        <v>INDEP</v>
      </c>
      <c r="E30" s="4" t="str">
        <f>'WEEKLY COMPETITIVE REPORT'!E30</f>
        <v>Blitz</v>
      </c>
      <c r="F30" s="38">
        <f>'WEEKLY COMPETITIVE REPORT'!F30</f>
        <v>9</v>
      </c>
      <c r="G30" s="38">
        <f>'WEEKLY COMPETITIVE REPORT'!G30</f>
        <v>3</v>
      </c>
      <c r="H30" s="15">
        <f>'WEEKLY COMPETITIVE REPORT'!H30/X4</f>
        <v>910.8552205977487</v>
      </c>
      <c r="I30" s="15">
        <f>'WEEKLY COMPETITIVE REPORT'!I30/X17</f>
        <v>0.16515065378055713</v>
      </c>
      <c r="J30" s="23">
        <f>'WEEKLY COMPETITIVE REPORT'!J30</f>
        <v>186</v>
      </c>
      <c r="K30" s="23">
        <f>'WEEKLY COMPETITIVE REPORT'!K30</f>
        <v>297</v>
      </c>
      <c r="L30" s="65">
        <f>'WEEKLY COMPETITIVE REPORT'!L30</f>
        <v>-39.41480206540447</v>
      </c>
      <c r="M30" s="15">
        <f t="shared" si="3"/>
        <v>303.61840686591626</v>
      </c>
      <c r="N30" s="38">
        <f>'WEEKLY COMPETITIVE REPORT'!N30</f>
        <v>3</v>
      </c>
      <c r="O30" s="15">
        <f>'WEEKLY COMPETITIVE REPORT'!O30/X4</f>
        <v>1183.8530210894035</v>
      </c>
      <c r="P30" s="15">
        <f>'WEEKLY COMPETITIVE REPORT'!P30/X17</f>
        <v>0.20409323479249575</v>
      </c>
      <c r="Q30" s="23">
        <f>'WEEKLY COMPETITIVE REPORT'!Q30</f>
        <v>242</v>
      </c>
      <c r="R30" s="23">
        <f>'WEEKLY COMPETITIVE REPORT'!R30</f>
        <v>380</v>
      </c>
      <c r="S30" s="65">
        <f>'WEEKLY COMPETITIVE REPORT'!S30</f>
        <v>-36.28133704735376</v>
      </c>
      <c r="T30" s="15">
        <f>'WEEKLY COMPETITIVE REPORT'!T30/X4</f>
        <v>43824.55686375986</v>
      </c>
      <c r="U30" s="15">
        <f t="shared" si="4"/>
        <v>394.6176736964678</v>
      </c>
      <c r="V30" s="26">
        <f t="shared" si="5"/>
        <v>45008.409884849265</v>
      </c>
      <c r="W30" s="23">
        <f>'WEEKLY COMPETITIVE REPORT'!W30</f>
        <v>9209</v>
      </c>
      <c r="X30" s="57">
        <f>'WEEKLY COMPETITIVE REPORT'!X30</f>
        <v>9451</v>
      </c>
    </row>
    <row r="31" spans="1:24" ht="12.75">
      <c r="A31" s="51">
        <v>18</v>
      </c>
      <c r="B31" s="4">
        <f>'WEEKLY COMPETITIVE REPORT'!B31</f>
        <v>19</v>
      </c>
      <c r="C31" s="4" t="str">
        <f>'WEEKLY COMPETITIVE REPORT'!C31</f>
        <v>EX DRUMMER</v>
      </c>
      <c r="D31" s="4" t="str">
        <f>'WEEKLY COMPETITIVE REPORT'!D31</f>
        <v>INDEP</v>
      </c>
      <c r="E31" s="4" t="str">
        <f>'WEEKLY COMPETITIVE REPORT'!E31</f>
        <v>Cinemania</v>
      </c>
      <c r="F31" s="38">
        <f>'WEEKLY COMPETITIVE REPORT'!F31</f>
        <v>5</v>
      </c>
      <c r="G31" s="38">
        <f>'WEEKLY COMPETITIVE REPORT'!G31</f>
        <v>1</v>
      </c>
      <c r="H31" s="15">
        <f>'WEEKLY COMPETITIVE REPORT'!H31/X4</f>
        <v>388.1485315047225</v>
      </c>
      <c r="I31" s="15">
        <f>'WEEKLY COMPETITIVE REPORT'!I31/X17</f>
        <v>0.023166571915861287</v>
      </c>
      <c r="J31" s="23">
        <f>'WEEKLY COMPETITIVE REPORT'!J31</f>
        <v>66</v>
      </c>
      <c r="K31" s="23">
        <f>'WEEKLY COMPETITIVE REPORT'!K31</f>
        <v>38</v>
      </c>
      <c r="L31" s="65">
        <f>'WEEKLY COMPETITIVE REPORT'!L31</f>
        <v>84.04907975460122</v>
      </c>
      <c r="M31" s="15">
        <f t="shared" si="3"/>
        <v>388.1485315047225</v>
      </c>
      <c r="N31" s="38">
        <f>'WEEKLY COMPETITIVE REPORT'!N31</f>
        <v>1</v>
      </c>
      <c r="O31" s="15">
        <f>'WEEKLY COMPETITIVE REPORT'!O31/X4</f>
        <v>727.1315823521801</v>
      </c>
      <c r="P31" s="15">
        <f>'WEEKLY COMPETITIVE REPORT'!P31/X17</f>
        <v>0.05130756111426947</v>
      </c>
      <c r="Q31" s="23">
        <f>'WEEKLY COMPETITIVE REPORT'!Q31</f>
        <v>129</v>
      </c>
      <c r="R31" s="23">
        <f>'WEEKLY COMPETITIVE REPORT'!R31</f>
        <v>83</v>
      </c>
      <c r="S31" s="65">
        <f>'WEEKLY COMPETITIVE REPORT'!S31</f>
        <v>55.6786703601108</v>
      </c>
      <c r="T31" s="15">
        <f>'WEEKLY COMPETITIVE REPORT'!T31/X4</f>
        <v>6879.285806702031</v>
      </c>
      <c r="U31" s="15">
        <f t="shared" si="4"/>
        <v>727.1315823521801</v>
      </c>
      <c r="V31" s="26">
        <f t="shared" si="5"/>
        <v>7606.417389054211</v>
      </c>
      <c r="W31" s="23">
        <f>'WEEKLY COMPETITIVE REPORT'!W31</f>
        <v>1470</v>
      </c>
      <c r="X31" s="57">
        <f>'WEEKLY COMPETITIVE REPORT'!X31</f>
        <v>1599</v>
      </c>
    </row>
    <row r="32" spans="1:24" ht="12.75">
      <c r="A32" s="51">
        <v>19</v>
      </c>
      <c r="B32" s="4">
        <f>'WEEKLY COMPETITIVE REPORT'!B32</f>
        <v>16</v>
      </c>
      <c r="C32" s="4" t="str">
        <f>'WEEKLY COMPETITIVE REPORT'!C32</f>
        <v>LJUBAV I DRUGI ZLOCINI</v>
      </c>
      <c r="D32" s="4" t="str">
        <f>'WEEKLY COMPETITIVE REPORT'!D32</f>
        <v>Indep</v>
      </c>
      <c r="E32" s="4" t="str">
        <f>'WEEKLY COMPETITIVE REPORT'!E32</f>
        <v>Arkadena</v>
      </c>
      <c r="F32" s="38">
        <f>'WEEKLY COMPETITIVE REPORT'!F32</f>
        <v>3</v>
      </c>
      <c r="G32" s="38">
        <f>'WEEKLY COMPETITIVE REPORT'!G32</f>
        <v>1</v>
      </c>
      <c r="H32" s="15">
        <f>'WEEKLY COMPETITIVE REPORT'!H32/X4</f>
        <v>360.9781342993919</v>
      </c>
      <c r="I32" s="15">
        <f>'WEEKLY COMPETITIVE REPORT'!I32/X17</f>
        <v>0.07660602615122229</v>
      </c>
      <c r="J32" s="23">
        <f>'WEEKLY COMPETITIVE REPORT'!J32</f>
        <v>58</v>
      </c>
      <c r="K32" s="23">
        <f>'WEEKLY COMPETITIVE REPORT'!K32</f>
        <v>117</v>
      </c>
      <c r="L32" s="65">
        <f>'WEEKLY COMPETITIVE REPORT'!L32</f>
        <v>-48.23747680890538</v>
      </c>
      <c r="M32" s="15">
        <f t="shared" si="3"/>
        <v>360.9781342993919</v>
      </c>
      <c r="N32" s="38">
        <f>'WEEKLY COMPETITIVE REPORT'!N32</f>
        <v>1</v>
      </c>
      <c r="O32" s="15">
        <f>'WEEKLY COMPETITIVE REPORT'!O32/X4</f>
        <v>707.7241557769439</v>
      </c>
      <c r="P32" s="15">
        <f>'WEEKLY COMPETITIVE REPORT'!P32/X17</f>
        <v>0.12876634451392838</v>
      </c>
      <c r="Q32" s="23">
        <f>'WEEKLY COMPETITIVE REPORT'!Q32</f>
        <v>120</v>
      </c>
      <c r="R32" s="23">
        <f>'WEEKLY COMPETITIVE REPORT'!R32</f>
        <v>201</v>
      </c>
      <c r="S32" s="65">
        <f>'WEEKLY COMPETITIVE REPORT'!S32</f>
        <v>-39.624724061810156</v>
      </c>
      <c r="T32" s="15">
        <f>'WEEKLY COMPETITIVE REPORT'!T32/X4</f>
        <v>3423.4700478716522</v>
      </c>
      <c r="U32" s="15">
        <f t="shared" si="4"/>
        <v>707.7241557769439</v>
      </c>
      <c r="V32" s="26">
        <f t="shared" si="5"/>
        <v>4131.194203648596</v>
      </c>
      <c r="W32" s="23">
        <f>'WEEKLY COMPETITIVE REPORT'!W32</f>
        <v>823</v>
      </c>
      <c r="X32" s="57">
        <f>'WEEKLY COMPETITIVE REPORT'!X32</f>
        <v>943</v>
      </c>
    </row>
    <row r="33" spans="1:24" ht="13.5" thickBot="1">
      <c r="A33" s="51">
        <v>20</v>
      </c>
      <c r="B33" s="4">
        <f>'WEEKLY COMPETITIVE REPORT'!B33</f>
        <v>13</v>
      </c>
      <c r="C33" s="4" t="str">
        <f>'WEEKLY COMPETITIVE REPORT'!C33</f>
        <v>ROCKNROLLA</v>
      </c>
      <c r="D33" s="4" t="str">
        <f>'WEEKLY COMPETITIVE REPORT'!D33</f>
        <v>WB</v>
      </c>
      <c r="E33" s="4" t="str">
        <f>'WEEKLY COMPETITIVE REPORT'!E33</f>
        <v>Blitz</v>
      </c>
      <c r="F33" s="38">
        <f>'WEEKLY COMPETITIVE REPORT'!F33</f>
        <v>6</v>
      </c>
      <c r="G33" s="38">
        <f>'WEEKLY COMPETITIVE REPORT'!G33</f>
        <v>8</v>
      </c>
      <c r="H33" s="15">
        <f>'WEEKLY COMPETITIVE REPORT'!H33/X4</f>
        <v>447.6646396687799</v>
      </c>
      <c r="I33" s="15">
        <f>'WEEKLY COMPETITIVE REPORT'!I33/X17</f>
        <v>0.15690733371233656</v>
      </c>
      <c r="J33" s="23">
        <f>'WEEKLY COMPETITIVE REPORT'!J33</f>
        <v>97</v>
      </c>
      <c r="K33" s="23">
        <f>'WEEKLY COMPETITIVE REPORT'!K33</f>
        <v>264</v>
      </c>
      <c r="L33" s="65">
        <f>'WEEKLY COMPETITIVE REPORT'!L33</f>
        <v>-68.65942028985506</v>
      </c>
      <c r="M33" s="15">
        <f t="shared" si="3"/>
        <v>55.95807995859749</v>
      </c>
      <c r="N33" s="38">
        <f>'WEEKLY COMPETITIVE REPORT'!N33</f>
        <v>8</v>
      </c>
      <c r="O33" s="15">
        <f>'WEEKLY COMPETITIVE REPORT'!O33/X4</f>
        <v>586.104282572131</v>
      </c>
      <c r="P33" s="15">
        <f>'WEEKLY COMPETITIVE REPORT'!P33/X17</f>
        <v>0.23351335986355884</v>
      </c>
      <c r="Q33" s="23">
        <f>'WEEKLY COMPETITIVE REPORT'!Q33</f>
        <v>125</v>
      </c>
      <c r="R33" s="23">
        <f>'WEEKLY COMPETITIVE REPORT'!R33</f>
        <v>417</v>
      </c>
      <c r="S33" s="65">
        <f>'WEEKLY COMPETITIVE REPORT'!S33</f>
        <v>-72.42848447961046</v>
      </c>
      <c r="T33" s="15">
        <f>'WEEKLY COMPETITIVE REPORT'!T33/X4</f>
        <v>59967.65428904127</v>
      </c>
      <c r="U33" s="15">
        <f t="shared" si="4"/>
        <v>73.26303532151637</v>
      </c>
      <c r="V33" s="26">
        <f t="shared" si="5"/>
        <v>60553.7585716134</v>
      </c>
      <c r="W33" s="23">
        <f>'WEEKLY COMPETITIVE REPORT'!W33</f>
        <v>11552</v>
      </c>
      <c r="X33" s="57">
        <f>'WEEKLY COMPETITIVE REPORT'!X33</f>
        <v>11677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124</v>
      </c>
      <c r="H34" s="33">
        <f>SUM(H14:H33)</f>
        <v>194338.20675378447</v>
      </c>
      <c r="I34" s="32">
        <f>SUM(I14:I33)</f>
        <v>150516.01719771244</v>
      </c>
      <c r="J34" s="32">
        <f>SUM(J14:J33)</f>
        <v>34971</v>
      </c>
      <c r="K34" s="32">
        <f>SUM(K14:K33)</f>
        <v>29053</v>
      </c>
      <c r="L34" s="65">
        <f>'WEEKLY COMPETITIVE REPORT'!L34</f>
        <v>18.754298996703113</v>
      </c>
      <c r="M34" s="33">
        <f>H34/G34</f>
        <v>1567.2436028531006</v>
      </c>
      <c r="N34" s="41">
        <f>'WEEKLY COMPETITIVE REPORT'!N34</f>
        <v>126</v>
      </c>
      <c r="O34" s="32">
        <f>SUM(O14:O33)</f>
        <v>252630.35321516363</v>
      </c>
      <c r="P34" s="32">
        <f>SUM(P14:P33)</f>
        <v>199961.38748100353</v>
      </c>
      <c r="Q34" s="32">
        <f>SUM(Q14:Q33)</f>
        <v>49530</v>
      </c>
      <c r="R34" s="32">
        <f>SUM(R14:R33)</f>
        <v>40431</v>
      </c>
      <c r="S34" s="66">
        <f>O34/P34-100%</f>
        <v>0.2633956805243898</v>
      </c>
      <c r="T34" s="32">
        <f>SUM(T14:T33)</f>
        <v>1514563.400088457</v>
      </c>
      <c r="U34" s="33">
        <f>O34/N34</f>
        <v>2005.0028032949494</v>
      </c>
      <c r="V34" s="32">
        <f>SUM(V14:V33)</f>
        <v>1767193.7533036205</v>
      </c>
      <c r="W34" s="32">
        <f>SUM(W14:W33)</f>
        <v>327551</v>
      </c>
      <c r="X34" s="36">
        <f>SUM(X14:X33)</f>
        <v>377081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jenx</cp:lastModifiedBy>
  <cp:lastPrinted>2008-07-03T16:27:44Z</cp:lastPrinted>
  <dcterms:created xsi:type="dcterms:W3CDTF">1998-07-08T11:15:35Z</dcterms:created>
  <dcterms:modified xsi:type="dcterms:W3CDTF">2009-02-12T14:20:05Z</dcterms:modified>
  <cp:category/>
  <cp:version/>
  <cp:contentType/>
  <cp:contentStatus/>
</cp:coreProperties>
</file>