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775" windowHeight="96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<sst xmlns="http://schemas.openxmlformats.org/spreadsheetml/2006/main" count="237" uniqueCount="79">
  <si>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</si>
  <si>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</si>
  <si>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</si>
  <si>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</si>
  <si>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</si>
  <si>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</si>
  <si>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</si>
  <si>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</si>
  <si>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</si>
  <si>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</si>
  <si>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</si>
  <si>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</si>
  <si>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</si>
  <si>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</si>
  <si>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</si>
  <si>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</si>
  <si>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</si>
  <si>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</si>
  <si>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</si>
  <si>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</si>
  <si>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</si>
  <si>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</si>
  <si>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</si>
  <si>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</si>
  <si>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</si>
  <si>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</si>
  <si>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</si>
  <si>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</si>
  <si>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</si>
  <si>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</si>
  <si>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</si>
  <si>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</si>
  <si>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</si>
  <si>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</si>
  <si>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</si>
  <si>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</si>
  <si>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</si>
  <si>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</si>
  <si>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</si>
  <si>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</si>
  <si>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</si>
  <si>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</si>
  <si>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</si>
  <si>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</si>
  <si>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</si>
  <si>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</si>
  <si>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</si>
  <si>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</si>
  <si>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</si>
  <si>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</si>
  <si>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</si>
  <si>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</si>
  <si>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</si>
  <si>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</si>
  <si>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</si>
  <si>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I LOVE YOU MAN</t>
  </si>
  <si>
    <t>17 AGAIN</t>
  </si>
  <si>
    <t>ANGELS &amp; DEMONS</t>
  </si>
  <si>
    <t>SONY</t>
  </si>
  <si>
    <t>NIGHT AT THE MUSEUM 2</t>
  </si>
  <si>
    <t>BEVERLY HILLS CHIUHUAHUA</t>
  </si>
  <si>
    <t>STATE OF PLAY</t>
  </si>
  <si>
    <t>WRESTLER</t>
  </si>
  <si>
    <t>TERMINATOR: SALVATION</t>
  </si>
  <si>
    <t>HANGOVER</t>
  </si>
  <si>
    <t>THE BOAT THAT ROCKED</t>
  </si>
  <si>
    <t>KNOWING</t>
  </si>
  <si>
    <t>FIGHTING</t>
  </si>
  <si>
    <t>SVETI GEORGIJE UBIVA AŽDAHU</t>
  </si>
  <si>
    <t>HANNAH MONTANA: THE MOVIE</t>
  </si>
  <si>
    <t>TRANSFORMERS 2</t>
  </si>
  <si>
    <t>DRAG ME TO HELL</t>
  </si>
  <si>
    <t>FIVIA</t>
  </si>
  <si>
    <t>ZACK &amp; MIRI MAKE A PORN</t>
  </si>
  <si>
    <t xml:space="preserve">03 - Jul   </t>
  </si>
  <si>
    <t>05 - Jul</t>
  </si>
  <si>
    <t>02 - Jul</t>
  </si>
  <si>
    <t>08 - Jul</t>
  </si>
  <si>
    <t>ICE AGE 3: DAWN OF THE DINOSAURS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</si>
</sst>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M25" sqref="M25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90" t="s">
        <v>74</v>
      </c>
      <c r="K4" s="21"/>
      <c r="L4" s="91" t="s">
        <v>75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0.7175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8" t="s">
        <v>76</v>
      </c>
      <c r="K5" s="8"/>
      <c r="L5" s="92" t="s">
        <v>77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40003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 t="s">
        <v>50</v>
      </c>
      <c r="C14" s="4" t="s">
        <v>78</v>
      </c>
      <c r="D14" s="16" t="s">
        <v>45</v>
      </c>
      <c r="E14" s="16" t="s">
        <v>42</v>
      </c>
      <c r="F14" s="38">
        <v>1</v>
      </c>
      <c r="G14" s="38">
        <v>21</v>
      </c>
      <c r="H14" s="25">
        <v>151279</v>
      </c>
      <c r="I14" s="25"/>
      <c r="J14" s="25">
        <v>29640</v>
      </c>
      <c r="K14" s="25"/>
      <c r="L14" s="65"/>
      <c r="M14" s="15">
        <f>H14/G14</f>
        <v>7203.761904761905</v>
      </c>
      <c r="N14" s="39">
        <v>21</v>
      </c>
      <c r="O14" s="15">
        <v>310792</v>
      </c>
      <c r="P14" s="15"/>
      <c r="Q14" s="15">
        <v>65113</v>
      </c>
      <c r="R14" s="15"/>
      <c r="S14" s="65"/>
      <c r="T14" s="76">
        <v>14384</v>
      </c>
      <c r="U14" s="15">
        <f>O14/N14</f>
        <v>14799.619047619048</v>
      </c>
      <c r="V14" s="76">
        <f>SUM(T14,O14)</f>
        <v>325176</v>
      </c>
      <c r="W14" s="76">
        <v>3266</v>
      </c>
      <c r="X14" s="77">
        <f>SUM(W14,Q14)</f>
        <v>68379</v>
      </c>
    </row>
    <row r="15" spans="1:24" ht="12.75">
      <c r="A15" s="74">
        <v>2</v>
      </c>
      <c r="B15" s="74">
        <v>1</v>
      </c>
      <c r="C15" s="4" t="s">
        <v>64</v>
      </c>
      <c r="D15" s="16" t="s">
        <v>43</v>
      </c>
      <c r="E15" s="16" t="s">
        <v>44</v>
      </c>
      <c r="F15" s="38">
        <v>4</v>
      </c>
      <c r="G15" s="38">
        <v>6</v>
      </c>
      <c r="H15" s="25">
        <v>13682</v>
      </c>
      <c r="I15" s="25">
        <v>25530</v>
      </c>
      <c r="J15" s="23">
        <v>2985</v>
      </c>
      <c r="K15" s="23">
        <v>5603</v>
      </c>
      <c r="L15" s="65">
        <f>(H15/I15*100)-100</f>
        <v>-46.408147277712494</v>
      </c>
      <c r="M15" s="15">
        <f>H15/G15</f>
        <v>2280.3333333333335</v>
      </c>
      <c r="N15" s="75">
        <v>6</v>
      </c>
      <c r="O15" s="15">
        <v>28641</v>
      </c>
      <c r="P15" s="15">
        <v>51141</v>
      </c>
      <c r="Q15" s="15">
        <v>6900</v>
      </c>
      <c r="R15" s="15">
        <v>11797</v>
      </c>
      <c r="S15" s="65">
        <f>(O15/P15*100)-100</f>
        <v>-43.99601102833343</v>
      </c>
      <c r="T15" s="87">
        <v>133118</v>
      </c>
      <c r="U15" s="15">
        <f>O15/N15</f>
        <v>4773.5</v>
      </c>
      <c r="V15" s="79">
        <f>SUM(T15,O15)</f>
        <v>161759</v>
      </c>
      <c r="W15" s="79">
        <v>32394</v>
      </c>
      <c r="X15" s="80">
        <f>SUM(W15,Q15)</f>
        <v>39294</v>
      </c>
    </row>
    <row r="16" spans="1:24" ht="12.75">
      <c r="A16" s="74">
        <v>3</v>
      </c>
      <c r="B16" s="74">
        <v>2</v>
      </c>
      <c r="C16" s="4" t="s">
        <v>70</v>
      </c>
      <c r="D16" s="16" t="s">
        <v>54</v>
      </c>
      <c r="E16" s="16" t="s">
        <v>36</v>
      </c>
      <c r="F16" s="38">
        <v>2</v>
      </c>
      <c r="G16" s="38">
        <v>5</v>
      </c>
      <c r="H16" s="25">
        <v>5754</v>
      </c>
      <c r="I16" s="25">
        <v>17119</v>
      </c>
      <c r="J16" s="89">
        <v>1373</v>
      </c>
      <c r="K16" s="89">
        <v>4100</v>
      </c>
      <c r="L16" s="65">
        <f>(H16/I16*100)-100</f>
        <v>-66.38822361119225</v>
      </c>
      <c r="M16" s="15">
        <f>H16/G16</f>
        <v>1150.8</v>
      </c>
      <c r="N16" s="75">
        <v>5</v>
      </c>
      <c r="O16" s="23">
        <v>11166</v>
      </c>
      <c r="P16" s="23">
        <v>33221</v>
      </c>
      <c r="Q16" s="23">
        <v>2970</v>
      </c>
      <c r="R16" s="23">
        <v>8512</v>
      </c>
      <c r="S16" s="65">
        <f>(O16/P16*100)-100</f>
        <v>-66.38873002016797</v>
      </c>
      <c r="T16" s="79">
        <v>42308</v>
      </c>
      <c r="U16" s="15">
        <f>O16/N16</f>
        <v>2233.2</v>
      </c>
      <c r="V16" s="79">
        <f>SUM(T16,O16)</f>
        <v>53474</v>
      </c>
      <c r="W16" s="79">
        <v>11283</v>
      </c>
      <c r="X16" s="80">
        <f>SUM(W16,Q16)</f>
        <v>14253</v>
      </c>
    </row>
    <row r="17" spans="1:24" ht="12.75">
      <c r="A17" s="74">
        <v>4</v>
      </c>
      <c r="B17" s="74">
        <v>5</v>
      </c>
      <c r="C17" s="4" t="s">
        <v>71</v>
      </c>
      <c r="D17" s="16" t="s">
        <v>46</v>
      </c>
      <c r="E17" s="16" t="s">
        <v>72</v>
      </c>
      <c r="F17" s="38">
        <v>2</v>
      </c>
      <c r="G17" s="38">
        <v>4</v>
      </c>
      <c r="H17" s="25">
        <v>4498</v>
      </c>
      <c r="I17" s="25">
        <v>5958</v>
      </c>
      <c r="J17" s="15">
        <v>982</v>
      </c>
      <c r="K17" s="15">
        <v>1323</v>
      </c>
      <c r="L17" s="65">
        <f>(H17/I17*100)-100</f>
        <v>-24.50486740516952</v>
      </c>
      <c r="M17" s="15">
        <f>H17/G17</f>
        <v>1124.5</v>
      </c>
      <c r="N17" s="75">
        <v>4</v>
      </c>
      <c r="O17" s="15">
        <v>8798</v>
      </c>
      <c r="P17" s="15">
        <v>12463</v>
      </c>
      <c r="Q17" s="15">
        <v>2062</v>
      </c>
      <c r="R17" s="15">
        <v>2877</v>
      </c>
      <c r="S17" s="65">
        <f>(O17/P17*100)-100</f>
        <v>-29.407044852764187</v>
      </c>
      <c r="T17" s="79">
        <v>15545</v>
      </c>
      <c r="U17" s="15">
        <f>O17/N17</f>
        <v>2199.5</v>
      </c>
      <c r="V17" s="79">
        <f>SUM(T17,O17)</f>
        <v>24343</v>
      </c>
      <c r="W17" s="79">
        <v>3672</v>
      </c>
      <c r="X17" s="80">
        <f>SUM(W17,Q17)</f>
        <v>5734</v>
      </c>
    </row>
    <row r="18" spans="1:24" ht="13.5" customHeight="1">
      <c r="A18" s="74">
        <v>5</v>
      </c>
      <c r="B18" s="74">
        <v>3</v>
      </c>
      <c r="C18" s="4" t="s">
        <v>69</v>
      </c>
      <c r="D18" s="16" t="s">
        <v>51</v>
      </c>
      <c r="E18" s="16" t="s">
        <v>52</v>
      </c>
      <c r="F18" s="38">
        <v>3</v>
      </c>
      <c r="G18" s="38">
        <v>8</v>
      </c>
      <c r="H18" s="15">
        <v>3739</v>
      </c>
      <c r="I18" s="15">
        <v>8636</v>
      </c>
      <c r="J18" s="15">
        <v>947</v>
      </c>
      <c r="K18" s="15">
        <v>2002</v>
      </c>
      <c r="L18" s="65">
        <f>(H18/I18*100)-100</f>
        <v>-56.704492820750346</v>
      </c>
      <c r="M18" s="15">
        <f>H18/G18</f>
        <v>467.375</v>
      </c>
      <c r="N18" s="75">
        <v>8</v>
      </c>
      <c r="O18" s="15">
        <v>8477</v>
      </c>
      <c r="P18" s="15">
        <v>18546</v>
      </c>
      <c r="Q18" s="15">
        <v>2290</v>
      </c>
      <c r="R18" s="15">
        <v>4527</v>
      </c>
      <c r="S18" s="65">
        <f>(O18/P18*100)-100</f>
        <v>-54.2920306265502</v>
      </c>
      <c r="T18" s="79">
        <v>49858</v>
      </c>
      <c r="U18" s="15">
        <f>O18/N18</f>
        <v>1059.625</v>
      </c>
      <c r="V18" s="79">
        <f>SUM(T18,O18)</f>
        <v>58335</v>
      </c>
      <c r="W18" s="79">
        <v>12784</v>
      </c>
      <c r="X18" s="80">
        <f>SUM(W18,Q18)</f>
        <v>15074</v>
      </c>
    </row>
    <row r="19" spans="1:24" ht="12.75">
      <c r="A19" s="74">
        <v>6</v>
      </c>
      <c r="B19" s="74">
        <v>4</v>
      </c>
      <c r="C19" s="4" t="s">
        <v>57</v>
      </c>
      <c r="D19" s="16" t="s">
        <v>58</v>
      </c>
      <c r="E19" s="16" t="s">
        <v>42</v>
      </c>
      <c r="F19" s="38">
        <v>8</v>
      </c>
      <c r="G19" s="38">
        <v>15</v>
      </c>
      <c r="H19" s="15">
        <v>3389</v>
      </c>
      <c r="I19" s="15">
        <v>8292</v>
      </c>
      <c r="J19" s="23">
        <v>721</v>
      </c>
      <c r="K19" s="23">
        <v>1729</v>
      </c>
      <c r="L19" s="65">
        <f>(H19/I19*100)-100</f>
        <v>-59.12928123492523</v>
      </c>
      <c r="M19" s="15">
        <f>H19/G19</f>
        <v>225.93333333333334</v>
      </c>
      <c r="N19" s="38">
        <v>15</v>
      </c>
      <c r="O19" s="23">
        <v>7243</v>
      </c>
      <c r="P19" s="23">
        <v>15998</v>
      </c>
      <c r="Q19" s="23">
        <v>1653</v>
      </c>
      <c r="R19" s="23">
        <v>3479</v>
      </c>
      <c r="S19" s="65">
        <f>(O19/P19*100)-100</f>
        <v>-54.72559069883736</v>
      </c>
      <c r="T19" s="79">
        <v>309444</v>
      </c>
      <c r="U19" s="15">
        <f>O19/N19</f>
        <v>482.8666666666667</v>
      </c>
      <c r="V19" s="79">
        <f>SUM(T19,O19)</f>
        <v>316687</v>
      </c>
      <c r="W19" s="79">
        <v>79716</v>
      </c>
      <c r="X19" s="80">
        <f>SUM(W19,Q19)</f>
        <v>81369</v>
      </c>
    </row>
    <row r="20" spans="1:24" ht="12.75">
      <c r="A20" s="74">
        <v>7</v>
      </c>
      <c r="B20" s="74">
        <v>6</v>
      </c>
      <c r="C20" s="4" t="s">
        <v>63</v>
      </c>
      <c r="D20" s="16" t="s">
        <v>58</v>
      </c>
      <c r="E20" s="16" t="s">
        <v>42</v>
      </c>
      <c r="F20" s="38">
        <v>5</v>
      </c>
      <c r="G20" s="38">
        <v>13</v>
      </c>
      <c r="H20" s="15">
        <v>2307</v>
      </c>
      <c r="I20" s="15">
        <v>8045</v>
      </c>
      <c r="J20" s="25">
        <v>541</v>
      </c>
      <c r="K20" s="25">
        <v>1799</v>
      </c>
      <c r="L20" s="65">
        <f>(H20/I20*100)-100</f>
        <v>-71.32380360472342</v>
      </c>
      <c r="M20" s="15">
        <f>H20/G20</f>
        <v>177.46153846153845</v>
      </c>
      <c r="N20" s="75">
        <v>13</v>
      </c>
      <c r="O20" s="15">
        <v>4270</v>
      </c>
      <c r="P20" s="15">
        <v>10519</v>
      </c>
      <c r="Q20" s="15">
        <v>1033</v>
      </c>
      <c r="R20" s="15">
        <v>2449</v>
      </c>
      <c r="S20" s="65">
        <f>(O20/P20*100)-100</f>
        <v>-59.40678771746364</v>
      </c>
      <c r="T20" s="79">
        <v>95354</v>
      </c>
      <c r="U20" s="15">
        <f>O20/N20</f>
        <v>328.46153846153845</v>
      </c>
      <c r="V20" s="79">
        <f>SUM(T20,O20)</f>
        <v>99624</v>
      </c>
      <c r="W20" s="79">
        <v>24060</v>
      </c>
      <c r="X20" s="80">
        <f>SUM(W20,Q20)</f>
        <v>25093</v>
      </c>
    </row>
    <row r="21" spans="1:24" ht="12.75">
      <c r="A21" s="74">
        <v>8</v>
      </c>
      <c r="B21" s="74">
        <v>8</v>
      </c>
      <c r="C21" s="4" t="s">
        <v>67</v>
      </c>
      <c r="D21" s="16" t="s">
        <v>53</v>
      </c>
      <c r="E21" s="16" t="s">
        <v>36</v>
      </c>
      <c r="F21" s="38">
        <v>3</v>
      </c>
      <c r="G21" s="38">
        <v>6</v>
      </c>
      <c r="H21" s="15">
        <v>1599</v>
      </c>
      <c r="I21" s="15">
        <v>4170</v>
      </c>
      <c r="J21" s="86">
        <v>362</v>
      </c>
      <c r="K21" s="86">
        <v>937</v>
      </c>
      <c r="L21" s="65">
        <f>(H21/I21*100)-100</f>
        <v>-61.65467625899281</v>
      </c>
      <c r="M21" s="15">
        <f>H21/G21</f>
        <v>266.5</v>
      </c>
      <c r="N21" s="39">
        <v>6</v>
      </c>
      <c r="O21" s="15">
        <v>3062</v>
      </c>
      <c r="P21" s="15">
        <v>8213</v>
      </c>
      <c r="Q21" s="15">
        <v>784</v>
      </c>
      <c r="R21" s="15">
        <v>1950</v>
      </c>
      <c r="S21" s="65">
        <f>(O21/P21*100)-100</f>
        <v>-62.71764276147571</v>
      </c>
      <c r="T21" s="79">
        <v>22849</v>
      </c>
      <c r="U21" s="15">
        <f>O21/N21</f>
        <v>510.3333333333333</v>
      </c>
      <c r="V21" s="79">
        <f>SUM(T21,O21)</f>
        <v>25911</v>
      </c>
      <c r="W21" s="79">
        <v>5466</v>
      </c>
      <c r="X21" s="80">
        <f>SUM(W21,Q21)</f>
        <v>6250</v>
      </c>
    </row>
    <row r="22" spans="1:24" ht="12.75">
      <c r="A22" s="74">
        <v>9</v>
      </c>
      <c r="B22" s="74">
        <v>7</v>
      </c>
      <c r="C22" s="4" t="s">
        <v>59</v>
      </c>
      <c r="D22" s="16" t="s">
        <v>45</v>
      </c>
      <c r="E22" s="16" t="s">
        <v>42</v>
      </c>
      <c r="F22" s="38">
        <v>7</v>
      </c>
      <c r="G22" s="38">
        <v>11</v>
      </c>
      <c r="H22" s="15">
        <v>1012</v>
      </c>
      <c r="I22" s="15">
        <v>5503</v>
      </c>
      <c r="J22" s="15">
        <v>239</v>
      </c>
      <c r="K22" s="15">
        <v>1303</v>
      </c>
      <c r="L22" s="65">
        <f>(H22/I22*100)-100</f>
        <v>-81.61003089224059</v>
      </c>
      <c r="M22" s="15">
        <f>H22/G22</f>
        <v>92</v>
      </c>
      <c r="N22" s="38">
        <v>11</v>
      </c>
      <c r="O22" s="15">
        <v>2501</v>
      </c>
      <c r="P22" s="15">
        <v>10101</v>
      </c>
      <c r="Q22" s="15">
        <v>643</v>
      </c>
      <c r="R22" s="15">
        <v>2466</v>
      </c>
      <c r="S22" s="65">
        <f>(O22/P22*100)-100</f>
        <v>-75.24007524007524</v>
      </c>
      <c r="T22" s="87">
        <v>90386</v>
      </c>
      <c r="U22" s="15">
        <f>O22/N22</f>
        <v>227.36363636363637</v>
      </c>
      <c r="V22" s="79">
        <f>SUM(T22,O22)</f>
        <v>92887</v>
      </c>
      <c r="W22" s="79">
        <v>23480</v>
      </c>
      <c r="X22" s="80">
        <f>SUM(W22,Q22)</f>
        <v>24123</v>
      </c>
    </row>
    <row r="23" spans="1:24" ht="12.75">
      <c r="A23" s="74">
        <v>10</v>
      </c>
      <c r="B23" s="74">
        <v>10</v>
      </c>
      <c r="C23" s="4" t="s">
        <v>65</v>
      </c>
      <c r="D23" s="16" t="s">
        <v>53</v>
      </c>
      <c r="E23" s="16" t="s">
        <v>36</v>
      </c>
      <c r="F23" s="38">
        <v>4</v>
      </c>
      <c r="G23" s="38">
        <v>9</v>
      </c>
      <c r="H23" s="85">
        <v>843</v>
      </c>
      <c r="I23" s="85">
        <v>2204</v>
      </c>
      <c r="J23" s="89">
        <v>178</v>
      </c>
      <c r="K23" s="89">
        <v>483</v>
      </c>
      <c r="L23" s="65">
        <f>(H23/I23*100)-100</f>
        <v>-61.7513611615245</v>
      </c>
      <c r="M23" s="15">
        <f>H23/G23</f>
        <v>93.66666666666667</v>
      </c>
      <c r="N23" s="75">
        <v>9</v>
      </c>
      <c r="O23" s="15">
        <v>2279</v>
      </c>
      <c r="P23" s="15">
        <v>4462</v>
      </c>
      <c r="Q23" s="15">
        <v>552</v>
      </c>
      <c r="R23" s="15">
        <v>1033</v>
      </c>
      <c r="S23" s="65">
        <f>(O23/P23*100)-100</f>
        <v>-48.92424921559838</v>
      </c>
      <c r="T23" s="79">
        <v>19914</v>
      </c>
      <c r="U23" s="15">
        <f>O23/N23</f>
        <v>253.22222222222223</v>
      </c>
      <c r="V23" s="79">
        <f>SUM(T23,O23)</f>
        <v>22193</v>
      </c>
      <c r="W23" s="79">
        <v>4979</v>
      </c>
      <c r="X23" s="80">
        <f>SUM(W23,Q23)</f>
        <v>5531</v>
      </c>
    </row>
    <row r="24" spans="1:24" ht="12.75">
      <c r="A24" s="74">
        <v>11</v>
      </c>
      <c r="B24" s="52">
        <v>12</v>
      </c>
      <c r="C24" s="4" t="s">
        <v>66</v>
      </c>
      <c r="D24" s="16" t="s">
        <v>46</v>
      </c>
      <c r="E24" s="16" t="s">
        <v>44</v>
      </c>
      <c r="F24" s="38">
        <v>3</v>
      </c>
      <c r="G24" s="38">
        <v>3</v>
      </c>
      <c r="H24" s="25">
        <v>919</v>
      </c>
      <c r="I24" s="25">
        <v>2303</v>
      </c>
      <c r="J24" s="93">
        <v>213</v>
      </c>
      <c r="K24" s="93">
        <v>551</v>
      </c>
      <c r="L24" s="65">
        <f>(H24/I24*100)-100</f>
        <v>-60.09552757273122</v>
      </c>
      <c r="M24" s="15"/>
      <c r="N24" s="75">
        <v>3</v>
      </c>
      <c r="O24" s="78">
        <v>2019</v>
      </c>
      <c r="P24" s="78">
        <v>4143</v>
      </c>
      <c r="Q24" s="78">
        <v>551</v>
      </c>
      <c r="R24" s="78">
        <v>1081</v>
      </c>
      <c r="S24" s="65">
        <f>(O24/P24*100)-100</f>
        <v>-51.26719768283852</v>
      </c>
      <c r="T24" s="79">
        <v>10881</v>
      </c>
      <c r="U24" s="15">
        <f>O24/N24</f>
        <v>673</v>
      </c>
      <c r="V24" s="79">
        <f>SUM(T24,O24)</f>
        <v>12900</v>
      </c>
      <c r="W24" s="79">
        <v>2872</v>
      </c>
      <c r="X24" s="80">
        <f>SUM(W24,Q24)</f>
        <v>3423</v>
      </c>
    </row>
    <row r="25" spans="1:24" ht="12.75" customHeight="1">
      <c r="A25" s="52">
        <v>12</v>
      </c>
      <c r="B25" s="74">
        <v>15</v>
      </c>
      <c r="C25" s="4" t="s">
        <v>73</v>
      </c>
      <c r="D25" s="16" t="s">
        <v>46</v>
      </c>
      <c r="E25" s="16" t="s">
        <v>47</v>
      </c>
      <c r="F25" s="38">
        <v>2</v>
      </c>
      <c r="G25" s="38">
        <v>1</v>
      </c>
      <c r="H25" s="25">
        <v>706</v>
      </c>
      <c r="I25" s="25">
        <v>1742</v>
      </c>
      <c r="J25" s="25">
        <v>147</v>
      </c>
      <c r="K25" s="25">
        <v>352</v>
      </c>
      <c r="L25" s="65">
        <f>(H25/I25*100)-100</f>
        <v>-59.47187141216992</v>
      </c>
      <c r="M25" s="15">
        <f>H25/G25</f>
        <v>706</v>
      </c>
      <c r="N25" s="75">
        <v>1</v>
      </c>
      <c r="O25" s="23">
        <v>1429</v>
      </c>
      <c r="P25" s="23">
        <v>3381</v>
      </c>
      <c r="Q25" s="85">
        <v>314</v>
      </c>
      <c r="R25" s="85">
        <v>705</v>
      </c>
      <c r="S25" s="67">
        <f>(O25/P25*100)-100</f>
        <v>-57.73439810706891</v>
      </c>
      <c r="T25" s="81">
        <v>4363</v>
      </c>
      <c r="U25" s="15">
        <f>O25/N25</f>
        <v>1429</v>
      </c>
      <c r="V25" s="79">
        <f>SUM(T25,O25)</f>
        <v>5792</v>
      </c>
      <c r="W25" s="79">
        <v>935</v>
      </c>
      <c r="X25" s="80">
        <f>SUM(W25,Q25)</f>
        <v>1249</v>
      </c>
    </row>
    <row r="26" spans="1:24" ht="12.75" customHeight="1">
      <c r="A26" s="74">
        <v>13</v>
      </c>
      <c r="B26" s="74">
        <v>13</v>
      </c>
      <c r="C26" s="4" t="s">
        <v>61</v>
      </c>
      <c r="D26" s="16" t="s">
        <v>53</v>
      </c>
      <c r="E26" s="16" t="s">
        <v>36</v>
      </c>
      <c r="F26" s="38">
        <v>6</v>
      </c>
      <c r="G26" s="38">
        <v>7</v>
      </c>
      <c r="H26" s="15">
        <v>494</v>
      </c>
      <c r="I26" s="15">
        <v>1985</v>
      </c>
      <c r="J26" s="15">
        <v>95</v>
      </c>
      <c r="K26" s="15">
        <v>388</v>
      </c>
      <c r="L26" s="65">
        <f>(H26/I26*100)-100</f>
        <v>-75.11335012594458</v>
      </c>
      <c r="M26" s="15">
        <f>H26/G26</f>
        <v>70.57142857142857</v>
      </c>
      <c r="N26" s="38">
        <v>7</v>
      </c>
      <c r="O26" s="23">
        <v>1342</v>
      </c>
      <c r="P26" s="23">
        <v>4140</v>
      </c>
      <c r="Q26" s="15">
        <v>281</v>
      </c>
      <c r="R26" s="15">
        <v>833</v>
      </c>
      <c r="S26" s="67">
        <f>(O26/P26*100)-100</f>
        <v>-67.58454106280193</v>
      </c>
      <c r="T26" s="81">
        <v>28537</v>
      </c>
      <c r="U26" s="15">
        <f>O26/N26</f>
        <v>191.71428571428572</v>
      </c>
      <c r="V26" s="79">
        <f>SUM(T26,O26)</f>
        <v>29879</v>
      </c>
      <c r="W26" s="79">
        <v>6842</v>
      </c>
      <c r="X26" s="80">
        <f>SUM(W26,Q26)</f>
        <v>7123</v>
      </c>
    </row>
    <row r="27" spans="1:24" ht="12.75">
      <c r="A27" s="74">
        <v>14</v>
      </c>
      <c r="B27" s="74">
        <v>16</v>
      </c>
      <c r="C27" s="4" t="s">
        <v>55</v>
      </c>
      <c r="D27" s="16" t="s">
        <v>54</v>
      </c>
      <c r="E27" s="16" t="s">
        <v>36</v>
      </c>
      <c r="F27" s="38">
        <v>11</v>
      </c>
      <c r="G27" s="38">
        <v>9</v>
      </c>
      <c r="H27" s="25">
        <v>425</v>
      </c>
      <c r="I27" s="25">
        <v>1465</v>
      </c>
      <c r="J27" s="25">
        <v>87</v>
      </c>
      <c r="K27" s="25">
        <v>299</v>
      </c>
      <c r="L27" s="65">
        <f>(H27/I27*100)-100</f>
        <v>-70.98976109215018</v>
      </c>
      <c r="M27" s="15">
        <f>H27/G27</f>
        <v>47.22222222222222</v>
      </c>
      <c r="N27" s="39">
        <v>9</v>
      </c>
      <c r="O27" s="15">
        <v>1193</v>
      </c>
      <c r="P27" s="15">
        <v>3022</v>
      </c>
      <c r="Q27" s="15">
        <v>257</v>
      </c>
      <c r="R27" s="15">
        <v>630</v>
      </c>
      <c r="S27" s="67">
        <f>(O27/P27*100)-100</f>
        <v>-60.52283256121774</v>
      </c>
      <c r="T27" s="79">
        <v>107410</v>
      </c>
      <c r="U27" s="15">
        <f>O27/N27</f>
        <v>132.55555555555554</v>
      </c>
      <c r="V27" s="79">
        <f>SUM(T27,O27)</f>
        <v>108603</v>
      </c>
      <c r="W27" s="81">
        <v>26038</v>
      </c>
      <c r="X27" s="80">
        <f>SUM(W27,Q27)</f>
        <v>26295</v>
      </c>
    </row>
    <row r="28" spans="1:24" ht="12.75">
      <c r="A28" s="74">
        <v>15</v>
      </c>
      <c r="B28" s="74">
        <v>17</v>
      </c>
      <c r="C28" s="4" t="s">
        <v>56</v>
      </c>
      <c r="D28" s="16" t="s">
        <v>43</v>
      </c>
      <c r="E28" s="16" t="s">
        <v>44</v>
      </c>
      <c r="F28" s="38">
        <v>10</v>
      </c>
      <c r="G28" s="38">
        <v>6</v>
      </c>
      <c r="H28" s="25">
        <v>524</v>
      </c>
      <c r="I28" s="25">
        <v>822</v>
      </c>
      <c r="J28" s="89">
        <v>114</v>
      </c>
      <c r="K28" s="89">
        <v>189</v>
      </c>
      <c r="L28" s="65">
        <f>(H28/I28*100)-100</f>
        <v>-36.25304136253041</v>
      </c>
      <c r="M28" s="15">
        <f>H28/G28</f>
        <v>87.33333333333333</v>
      </c>
      <c r="N28" s="75">
        <v>6</v>
      </c>
      <c r="O28" s="23">
        <v>1070</v>
      </c>
      <c r="P28" s="23">
        <v>1597</v>
      </c>
      <c r="Q28" s="23">
        <v>233</v>
      </c>
      <c r="R28" s="23">
        <v>358</v>
      </c>
      <c r="S28" s="65">
        <f>(O28/P28*100)-100</f>
        <v>-32.99937382592361</v>
      </c>
      <c r="T28" s="79">
        <v>71507</v>
      </c>
      <c r="U28" s="15">
        <f>O28/N28</f>
        <v>178.33333333333334</v>
      </c>
      <c r="V28" s="79">
        <f>SUM(T28,O28)</f>
        <v>72577</v>
      </c>
      <c r="W28" s="81">
        <v>18071</v>
      </c>
      <c r="X28" s="80">
        <f>SUM(W28,Q28)</f>
        <v>18304</v>
      </c>
    </row>
    <row r="29" spans="1:24" ht="12.75">
      <c r="A29" s="74">
        <v>16</v>
      </c>
      <c r="B29" s="74">
        <v>18</v>
      </c>
      <c r="C29" s="4" t="s">
        <v>68</v>
      </c>
      <c r="D29" s="16" t="s">
        <v>46</v>
      </c>
      <c r="E29" s="16" t="s">
        <v>47</v>
      </c>
      <c r="F29" s="38">
        <v>3</v>
      </c>
      <c r="G29" s="38">
        <v>2</v>
      </c>
      <c r="H29" s="25">
        <v>368</v>
      </c>
      <c r="I29" s="25">
        <v>633</v>
      </c>
      <c r="J29" s="15">
        <v>76</v>
      </c>
      <c r="K29" s="15">
        <v>135</v>
      </c>
      <c r="L29" s="65">
        <f>(H29/I29*100)-100</f>
        <v>-41.86413902053713</v>
      </c>
      <c r="M29" s="15">
        <f>H29/G29</f>
        <v>184</v>
      </c>
      <c r="N29" s="75">
        <v>2</v>
      </c>
      <c r="O29" s="23">
        <v>825</v>
      </c>
      <c r="P29" s="23">
        <v>1391</v>
      </c>
      <c r="Q29" s="23">
        <v>178</v>
      </c>
      <c r="R29" s="23">
        <v>303</v>
      </c>
      <c r="S29" s="65">
        <f>(O29/P29*100)-100</f>
        <v>-40.690150970524805</v>
      </c>
      <c r="T29" s="79">
        <v>4143</v>
      </c>
      <c r="U29" s="15">
        <f>O29/N29</f>
        <v>412.5</v>
      </c>
      <c r="V29" s="79">
        <f>SUM(T29,O29)</f>
        <v>4968</v>
      </c>
      <c r="W29" s="81">
        <v>930</v>
      </c>
      <c r="X29" s="80">
        <f>SUM(W29,Q29)</f>
        <v>1108</v>
      </c>
    </row>
    <row r="30" spans="1:24" ht="12.75">
      <c r="A30" s="74">
        <v>17</v>
      </c>
      <c r="B30" s="74">
        <v>11</v>
      </c>
      <c r="C30" s="4" t="s">
        <v>60</v>
      </c>
      <c r="D30" s="16" t="s">
        <v>51</v>
      </c>
      <c r="E30" s="16" t="s">
        <v>52</v>
      </c>
      <c r="F30" s="38">
        <v>7</v>
      </c>
      <c r="G30" s="38">
        <v>6</v>
      </c>
      <c r="H30" s="15">
        <v>338</v>
      </c>
      <c r="I30" s="15">
        <v>2539</v>
      </c>
      <c r="J30" s="85">
        <v>83</v>
      </c>
      <c r="K30" s="85">
        <v>594</v>
      </c>
      <c r="L30" s="65">
        <f>(H30/I30*100)-100</f>
        <v>-86.68767231193384</v>
      </c>
      <c r="M30" s="15">
        <f>H30/G30</f>
        <v>56.333333333333336</v>
      </c>
      <c r="N30" s="38">
        <v>6</v>
      </c>
      <c r="O30" s="23">
        <v>741</v>
      </c>
      <c r="P30" s="23">
        <v>4437</v>
      </c>
      <c r="Q30" s="23">
        <v>197</v>
      </c>
      <c r="R30" s="23">
        <v>1044</v>
      </c>
      <c r="S30" s="65">
        <f>(O30/P30*100)-100</f>
        <v>-83.29952670723462</v>
      </c>
      <c r="T30" s="86">
        <v>36683</v>
      </c>
      <c r="U30" s="15">
        <f>O30/N30</f>
        <v>123.5</v>
      </c>
      <c r="V30" s="79">
        <f>SUM(T30,O30)</f>
        <v>37424</v>
      </c>
      <c r="W30" s="79">
        <v>9709</v>
      </c>
      <c r="X30" s="80">
        <f>SUM(W30,Q30)</f>
        <v>9906</v>
      </c>
    </row>
    <row r="31" spans="1:24" ht="12.75">
      <c r="A31" s="74">
        <v>18</v>
      </c>
      <c r="B31" s="51">
        <v>20</v>
      </c>
      <c r="C31" s="4" t="s">
        <v>62</v>
      </c>
      <c r="D31" s="16" t="s">
        <v>46</v>
      </c>
      <c r="E31" s="16" t="s">
        <v>44</v>
      </c>
      <c r="F31" s="38">
        <v>6</v>
      </c>
      <c r="G31" s="38">
        <v>4</v>
      </c>
      <c r="H31" s="25">
        <v>133</v>
      </c>
      <c r="I31" s="25">
        <v>392</v>
      </c>
      <c r="J31" s="25">
        <v>33</v>
      </c>
      <c r="K31" s="25">
        <v>96</v>
      </c>
      <c r="L31" s="65">
        <f>(H31/I31*100)-100</f>
        <v>-66.07142857142857</v>
      </c>
      <c r="M31" s="15">
        <f>H31/G31</f>
        <v>33.25</v>
      </c>
      <c r="N31" s="38">
        <v>4</v>
      </c>
      <c r="O31" s="15">
        <v>207</v>
      </c>
      <c r="P31" s="15">
        <v>714</v>
      </c>
      <c r="Q31" s="15">
        <v>54</v>
      </c>
      <c r="R31" s="15">
        <v>180</v>
      </c>
      <c r="S31" s="65">
        <f>(O31/P31*100)-100</f>
        <v>-71.00840336134453</v>
      </c>
      <c r="T31" s="15">
        <v>11055</v>
      </c>
      <c r="U31" s="15">
        <f>O31/N31</f>
        <v>51.75</v>
      </c>
      <c r="V31" s="79">
        <f>SUM(T31,O31)</f>
        <v>11262</v>
      </c>
      <c r="W31" s="79">
        <v>2714</v>
      </c>
      <c r="X31" s="80">
        <f>SUM(W31,Q31)</f>
        <v>2768</v>
      </c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94"/>
      <c r="K32" s="94"/>
      <c r="L32" s="65"/>
      <c r="M32" s="15"/>
      <c r="N32" s="39"/>
      <c r="O32" s="15"/>
      <c r="P32" s="15"/>
      <c r="Q32" s="15"/>
      <c r="R32" s="15"/>
      <c r="S32" s="67"/>
      <c r="T32" s="86"/>
      <c r="U32" s="15"/>
      <c r="V32" s="79"/>
      <c r="W32" s="79"/>
      <c r="X32" s="80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23"/>
      <c r="K33" s="23"/>
      <c r="L33" s="65"/>
      <c r="M33" s="15"/>
      <c r="N33" s="75"/>
      <c r="O33" s="23"/>
      <c r="P33" s="23"/>
      <c r="Q33" s="23"/>
      <c r="R33" s="23"/>
      <c r="S33" s="65"/>
      <c r="T33" s="86"/>
      <c r="U33" s="15"/>
      <c r="V33" s="79"/>
      <c r="W33" s="79"/>
      <c r="X33" s="80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136</v>
      </c>
      <c r="H34" s="32">
        <f>SUM(H14:H33)</f>
        <v>192009</v>
      </c>
      <c r="I34" s="32">
        <v>102605</v>
      </c>
      <c r="J34" s="32">
        <f>SUM(J14:J33)</f>
        <v>38816</v>
      </c>
      <c r="K34" s="32">
        <v>22839</v>
      </c>
      <c r="L34" s="70">
        <f>(H34/I34*100)-100</f>
        <v>87.13415525559182</v>
      </c>
      <c r="M34" s="33">
        <f>H34/G34</f>
        <v>1411.8308823529412</v>
      </c>
      <c r="N34" s="35">
        <f>SUM(N14:N33)</f>
        <v>136</v>
      </c>
      <c r="O34" s="32">
        <f>SUM(O14:O33)</f>
        <v>396055</v>
      </c>
      <c r="P34" s="32">
        <v>198423</v>
      </c>
      <c r="Q34" s="32">
        <f>SUM(Q14:Q33)</f>
        <v>86065</v>
      </c>
      <c r="R34" s="32">
        <v>46290</v>
      </c>
      <c r="S34" s="70">
        <f>(O34/P34*100)-100</f>
        <v>99.60135669756028</v>
      </c>
      <c r="T34" s="82">
        <f>SUM(T14:T33)</f>
        <v>1067739</v>
      </c>
      <c r="U34" s="33">
        <f>O34/N34</f>
        <v>2912.169117647059</v>
      </c>
      <c r="V34" s="84">
        <f>SUM(V14:V33)</f>
        <v>1463794</v>
      </c>
      <c r="W34" s="83">
        <f>SUM(W14:W33)</f>
        <v>269211</v>
      </c>
      <c r="X34" s="36">
        <f>SUM(X14:X33)</f>
        <v>355276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03 - Jul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0.7175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02 - Jul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40003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ICE AGE 3: DAWN OF THE DINOSAURS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1</v>
      </c>
      <c r="G14" s="38">
        <f>'WEEKLY COMPETITIVE REPORT'!G14</f>
        <v>21</v>
      </c>
      <c r="H14" s="15">
        <f>'WEEKLY COMPETITIVE REPORT'!H14/X4</f>
        <v>210841.81184668987</v>
      </c>
      <c r="I14" s="15">
        <f>'WEEKLY COMPETITIVE REPORT'!I14/X4</f>
        <v>0</v>
      </c>
      <c r="J14" s="23">
        <f>'WEEKLY COMPETITIVE REPORT'!J14</f>
        <v>29640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10040.086278413804</v>
      </c>
      <c r="N14" s="38">
        <f>'WEEKLY COMPETITIVE REPORT'!N14</f>
        <v>21</v>
      </c>
      <c r="O14" s="15">
        <f>'WEEKLY COMPETITIVE REPORT'!O14/X4</f>
        <v>433159.5818815331</v>
      </c>
      <c r="P14" s="15">
        <f>'WEEKLY COMPETITIVE REPORT'!P14/X4</f>
        <v>0</v>
      </c>
      <c r="Q14" s="23">
        <f>'WEEKLY COMPETITIVE REPORT'!Q14</f>
        <v>65113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20047.38675958188</v>
      </c>
      <c r="U14" s="15">
        <f aca="true" t="shared" si="1" ref="U14:U20">O14/N14</f>
        <v>20626.64675626348</v>
      </c>
      <c r="V14" s="26">
        <f aca="true" t="shared" si="2" ref="V14:V20">O14+T14</f>
        <v>453206.96864111495</v>
      </c>
      <c r="W14" s="23">
        <f>'WEEKLY COMPETITIVE REPORT'!W14</f>
        <v>3266</v>
      </c>
      <c r="X14" s="57">
        <f>'WEEKLY COMPETITIVE REPORT'!X14</f>
        <v>68379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HANGOVER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4</v>
      </c>
      <c r="G15" s="38">
        <f>'WEEKLY COMPETITIVE REPORT'!G15</f>
        <v>6</v>
      </c>
      <c r="H15" s="15">
        <f>'WEEKLY COMPETITIVE REPORT'!H15/X4</f>
        <v>19068.989547038327</v>
      </c>
      <c r="I15" s="15">
        <f>'WEEKLY COMPETITIVE REPORT'!I15/X4</f>
        <v>35581.88153310104</v>
      </c>
      <c r="J15" s="23">
        <f>'WEEKLY COMPETITIVE REPORT'!J15</f>
        <v>2985</v>
      </c>
      <c r="K15" s="23">
        <f>'WEEKLY COMPETITIVE REPORT'!K15</f>
        <v>5603</v>
      </c>
      <c r="L15" s="65">
        <f>'WEEKLY COMPETITIVE REPORT'!L15</f>
        <v>-46.408147277712494</v>
      </c>
      <c r="M15" s="15">
        <f t="shared" si="0"/>
        <v>3178.1649245063877</v>
      </c>
      <c r="N15" s="38">
        <f>'WEEKLY COMPETITIVE REPORT'!N15</f>
        <v>6</v>
      </c>
      <c r="O15" s="15">
        <f>'WEEKLY COMPETITIVE REPORT'!O15/X4</f>
        <v>39917.770034843204</v>
      </c>
      <c r="P15" s="15">
        <f>'WEEKLY COMPETITIVE REPORT'!P15/X4</f>
        <v>71276.6550522648</v>
      </c>
      <c r="Q15" s="23">
        <f>'WEEKLY COMPETITIVE REPORT'!Q15</f>
        <v>6900</v>
      </c>
      <c r="R15" s="23">
        <f>'WEEKLY COMPETITIVE REPORT'!R15</f>
        <v>11797</v>
      </c>
      <c r="S15" s="65">
        <f>'WEEKLY COMPETITIVE REPORT'!S15</f>
        <v>-43.99601102833343</v>
      </c>
      <c r="T15" s="15">
        <f>'WEEKLY COMPETITIVE REPORT'!T15/X4</f>
        <v>185530.31358885017</v>
      </c>
      <c r="U15" s="15">
        <f t="shared" si="1"/>
        <v>6652.961672473867</v>
      </c>
      <c r="V15" s="26">
        <f t="shared" si="2"/>
        <v>225448.08362369338</v>
      </c>
      <c r="W15" s="23">
        <f>'WEEKLY COMPETITIVE REPORT'!W15</f>
        <v>32394</v>
      </c>
      <c r="X15" s="57">
        <f>'WEEKLY COMPETITIVE REPORT'!X15</f>
        <v>39294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TRANSFORMERS 2</v>
      </c>
      <c r="D16" s="4" t="str">
        <f>'WEEKLY COMPETITIVE REPORT'!D16</f>
        <v>PAR</v>
      </c>
      <c r="E16" s="4" t="str">
        <f>'WEEKLY COMPETITIVE REPORT'!E16</f>
        <v>Karantanija</v>
      </c>
      <c r="F16" s="38">
        <f>'WEEKLY COMPETITIVE REPORT'!F16</f>
        <v>2</v>
      </c>
      <c r="G16" s="38">
        <f>'WEEKLY COMPETITIVE REPORT'!G16</f>
        <v>5</v>
      </c>
      <c r="H16" s="15">
        <f>'WEEKLY COMPETITIVE REPORT'!H16/X4</f>
        <v>8019.512195121951</v>
      </c>
      <c r="I16" s="15">
        <f>'WEEKLY COMPETITIVE REPORT'!I16/X4</f>
        <v>23859.23344947735</v>
      </c>
      <c r="J16" s="23">
        <f>'WEEKLY COMPETITIVE REPORT'!J16</f>
        <v>1373</v>
      </c>
      <c r="K16" s="23">
        <f>'WEEKLY COMPETITIVE REPORT'!K16</f>
        <v>4100</v>
      </c>
      <c r="L16" s="65">
        <f>'WEEKLY COMPETITIVE REPORT'!L16</f>
        <v>-66.38822361119225</v>
      </c>
      <c r="M16" s="15">
        <f t="shared" si="0"/>
        <v>1603.90243902439</v>
      </c>
      <c r="N16" s="38">
        <f>'WEEKLY COMPETITIVE REPORT'!N16</f>
        <v>5</v>
      </c>
      <c r="O16" s="15">
        <f>'WEEKLY COMPETITIVE REPORT'!O16/X4</f>
        <v>15562.369337979093</v>
      </c>
      <c r="P16" s="15">
        <f>'WEEKLY COMPETITIVE REPORT'!P16/X4</f>
        <v>46301.04529616725</v>
      </c>
      <c r="Q16" s="23">
        <f>'WEEKLY COMPETITIVE REPORT'!Q16</f>
        <v>2970</v>
      </c>
      <c r="R16" s="23">
        <f>'WEEKLY COMPETITIVE REPORT'!R16</f>
        <v>8512</v>
      </c>
      <c r="S16" s="65">
        <f>'WEEKLY COMPETITIVE REPORT'!S16</f>
        <v>-66.38873002016797</v>
      </c>
      <c r="T16" s="15">
        <f>'WEEKLY COMPETITIVE REPORT'!T16/X4</f>
        <v>58965.85365853658</v>
      </c>
      <c r="U16" s="15">
        <f t="shared" si="1"/>
        <v>3112.473867595819</v>
      </c>
      <c r="V16" s="26">
        <f t="shared" si="2"/>
        <v>74528.22299651567</v>
      </c>
      <c r="W16" s="23">
        <f>'WEEKLY COMPETITIVE REPORT'!W16</f>
        <v>11283</v>
      </c>
      <c r="X16" s="57">
        <f>'WEEKLY COMPETITIVE REPORT'!X16</f>
        <v>14253</v>
      </c>
    </row>
    <row r="17" spans="1:24" ht="12.75">
      <c r="A17" s="51">
        <v>4</v>
      </c>
      <c r="B17" s="4">
        <f>'WEEKLY COMPETITIVE REPORT'!B17</f>
        <v>5</v>
      </c>
      <c r="C17" s="4" t="str">
        <f>'WEEKLY COMPETITIVE REPORT'!C17</f>
        <v>DRAG ME TO HELL</v>
      </c>
      <c r="D17" s="4" t="str">
        <f>'WEEKLY COMPETITIVE REPORT'!D17</f>
        <v>INDEP</v>
      </c>
      <c r="E17" s="4" t="str">
        <f>'WEEKLY COMPETITIVE REPORT'!E17</f>
        <v>FIVIA</v>
      </c>
      <c r="F17" s="38">
        <f>'WEEKLY COMPETITIVE REPORT'!F17</f>
        <v>2</v>
      </c>
      <c r="G17" s="38">
        <f>'WEEKLY COMPETITIVE REPORT'!G17</f>
        <v>4</v>
      </c>
      <c r="H17" s="15">
        <f>'WEEKLY COMPETITIVE REPORT'!H17/X4</f>
        <v>6268.989547038327</v>
      </c>
      <c r="I17" s="15">
        <f>'WEEKLY COMPETITIVE REPORT'!I17/X4</f>
        <v>8303.83275261324</v>
      </c>
      <c r="J17" s="23">
        <f>'WEEKLY COMPETITIVE REPORT'!J17</f>
        <v>982</v>
      </c>
      <c r="K17" s="23">
        <f>'WEEKLY COMPETITIVE REPORT'!K17</f>
        <v>1323</v>
      </c>
      <c r="L17" s="65">
        <f>'WEEKLY COMPETITIVE REPORT'!L17</f>
        <v>-24.50486740516952</v>
      </c>
      <c r="M17" s="15">
        <f t="shared" si="0"/>
        <v>1567.2473867595818</v>
      </c>
      <c r="N17" s="38">
        <f>'WEEKLY COMPETITIVE REPORT'!N17</f>
        <v>4</v>
      </c>
      <c r="O17" s="15">
        <f>'WEEKLY COMPETITIVE REPORT'!O17/X4</f>
        <v>12262.020905923344</v>
      </c>
      <c r="P17" s="15">
        <f>'WEEKLY COMPETITIVE REPORT'!P17/X4</f>
        <v>17370.034843205573</v>
      </c>
      <c r="Q17" s="23">
        <f>'WEEKLY COMPETITIVE REPORT'!Q17</f>
        <v>2062</v>
      </c>
      <c r="R17" s="23">
        <f>'WEEKLY COMPETITIVE REPORT'!R17</f>
        <v>2877</v>
      </c>
      <c r="S17" s="65">
        <f>'WEEKLY COMPETITIVE REPORT'!S17</f>
        <v>-29.407044852764187</v>
      </c>
      <c r="T17" s="15">
        <f>'WEEKLY COMPETITIVE REPORT'!T17/X4</f>
        <v>21665.505226480836</v>
      </c>
      <c r="U17" s="15">
        <f t="shared" si="1"/>
        <v>3065.505226480836</v>
      </c>
      <c r="V17" s="26">
        <f t="shared" si="2"/>
        <v>33927.52613240418</v>
      </c>
      <c r="W17" s="23">
        <f>'WEEKLY COMPETITIVE REPORT'!W17</f>
        <v>3672</v>
      </c>
      <c r="X17" s="57">
        <f>'WEEKLY COMPETITIVE REPORT'!X17</f>
        <v>5734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HANNAH MONTANA: THE MOVIE</v>
      </c>
      <c r="D18" s="4" t="str">
        <f>'WEEKLY COMPETITIVE REPORT'!D18</f>
        <v>WDI</v>
      </c>
      <c r="E18" s="4" t="str">
        <f>'WEEKLY COMPETITIVE REPORT'!E18</f>
        <v>CENEX</v>
      </c>
      <c r="F18" s="38">
        <f>'WEEKLY COMPETITIVE REPORT'!F18</f>
        <v>3</v>
      </c>
      <c r="G18" s="38">
        <f>'WEEKLY COMPETITIVE REPORT'!G18</f>
        <v>8</v>
      </c>
      <c r="H18" s="15">
        <f>'WEEKLY COMPETITIVE REPORT'!H18/X4</f>
        <v>5211.149825783972</v>
      </c>
      <c r="I18" s="15">
        <f>'WEEKLY COMPETITIVE REPORT'!I18/X4</f>
        <v>12036.236933797909</v>
      </c>
      <c r="J18" s="23">
        <f>'WEEKLY COMPETITIVE REPORT'!J18</f>
        <v>947</v>
      </c>
      <c r="K18" s="23">
        <f>'WEEKLY COMPETITIVE REPORT'!K18</f>
        <v>2002</v>
      </c>
      <c r="L18" s="65">
        <f>'WEEKLY COMPETITIVE REPORT'!L18</f>
        <v>-56.704492820750346</v>
      </c>
      <c r="M18" s="15">
        <f t="shared" si="0"/>
        <v>651.3937282229965</v>
      </c>
      <c r="N18" s="38">
        <f>'WEEKLY COMPETITIVE REPORT'!N18</f>
        <v>8</v>
      </c>
      <c r="O18" s="15">
        <f>'WEEKLY COMPETITIVE REPORT'!O18/X4</f>
        <v>11814.634146341463</v>
      </c>
      <c r="P18" s="15">
        <f>'WEEKLY COMPETITIVE REPORT'!P18/X4</f>
        <v>25848.08362369338</v>
      </c>
      <c r="Q18" s="23">
        <f>'WEEKLY COMPETITIVE REPORT'!Q18</f>
        <v>2290</v>
      </c>
      <c r="R18" s="23">
        <f>'WEEKLY COMPETITIVE REPORT'!R18</f>
        <v>4527</v>
      </c>
      <c r="S18" s="65">
        <f>'WEEKLY COMPETITIVE REPORT'!S18</f>
        <v>-54.2920306265502</v>
      </c>
      <c r="T18" s="15">
        <f>'WEEKLY COMPETITIVE REPORT'!T18/X4</f>
        <v>69488.50174216028</v>
      </c>
      <c r="U18" s="15">
        <f t="shared" si="1"/>
        <v>1476.8292682926829</v>
      </c>
      <c r="V18" s="26">
        <f t="shared" si="2"/>
        <v>81303.13588850174</v>
      </c>
      <c r="W18" s="23">
        <f>'WEEKLY COMPETITIVE REPORT'!W18</f>
        <v>12784</v>
      </c>
      <c r="X18" s="57">
        <f>'WEEKLY COMPETITIVE REPORT'!X18</f>
        <v>15074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ANGELS &amp; DEMONS</v>
      </c>
      <c r="D19" s="4" t="str">
        <f>'WEEKLY COMPETITIVE REPORT'!D19</f>
        <v>SONY</v>
      </c>
      <c r="E19" s="4" t="str">
        <f>'WEEKLY COMPETITIVE REPORT'!E19</f>
        <v>CF</v>
      </c>
      <c r="F19" s="38">
        <f>'WEEKLY COMPETITIVE REPORT'!F19</f>
        <v>8</v>
      </c>
      <c r="G19" s="38">
        <f>'WEEKLY COMPETITIVE REPORT'!G19</f>
        <v>15</v>
      </c>
      <c r="H19" s="15">
        <f>'WEEKLY COMPETITIVE REPORT'!H19/X4</f>
        <v>4723.344947735191</v>
      </c>
      <c r="I19" s="15">
        <f>'WEEKLY COMPETITIVE REPORT'!I19/X4</f>
        <v>11556.794425087108</v>
      </c>
      <c r="J19" s="23">
        <f>'WEEKLY COMPETITIVE REPORT'!J19</f>
        <v>721</v>
      </c>
      <c r="K19" s="23">
        <f>'WEEKLY COMPETITIVE REPORT'!K19</f>
        <v>1729</v>
      </c>
      <c r="L19" s="65">
        <f>'WEEKLY COMPETITIVE REPORT'!L19</f>
        <v>-59.12928123492523</v>
      </c>
      <c r="M19" s="15">
        <f t="shared" si="0"/>
        <v>314.8896631823461</v>
      </c>
      <c r="N19" s="38">
        <f>'WEEKLY COMPETITIVE REPORT'!N19</f>
        <v>15</v>
      </c>
      <c r="O19" s="15">
        <f>'WEEKLY COMPETITIVE REPORT'!O19/X4</f>
        <v>10094.773519163762</v>
      </c>
      <c r="P19" s="15">
        <f>'WEEKLY COMPETITIVE REPORT'!P19/X4</f>
        <v>22296.864111498257</v>
      </c>
      <c r="Q19" s="23">
        <f>'WEEKLY COMPETITIVE REPORT'!Q19</f>
        <v>1653</v>
      </c>
      <c r="R19" s="23">
        <f>'WEEKLY COMPETITIVE REPORT'!R19</f>
        <v>3479</v>
      </c>
      <c r="S19" s="65">
        <f>'WEEKLY COMPETITIVE REPORT'!S19</f>
        <v>-54.72559069883736</v>
      </c>
      <c r="T19" s="15">
        <f>'WEEKLY COMPETITIVE REPORT'!T19/X4</f>
        <v>431280.83623693377</v>
      </c>
      <c r="U19" s="15">
        <f t="shared" si="1"/>
        <v>672.9849012775842</v>
      </c>
      <c r="V19" s="26">
        <f t="shared" si="2"/>
        <v>441375.60975609755</v>
      </c>
      <c r="W19" s="23">
        <f>'WEEKLY COMPETITIVE REPORT'!W19</f>
        <v>79716</v>
      </c>
      <c r="X19" s="57">
        <f>'WEEKLY COMPETITIVE REPORT'!X19</f>
        <v>81369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TERMINATOR: SALVATION</v>
      </c>
      <c r="D20" s="4" t="str">
        <f>'WEEKLY COMPETITIVE REPORT'!D20</f>
        <v>SONY</v>
      </c>
      <c r="E20" s="4" t="str">
        <f>'WEEKLY COMPETITIVE REPORT'!E20</f>
        <v>CF</v>
      </c>
      <c r="F20" s="38">
        <f>'WEEKLY COMPETITIVE REPORT'!F20</f>
        <v>5</v>
      </c>
      <c r="G20" s="38">
        <f>'WEEKLY COMPETITIVE REPORT'!G20</f>
        <v>13</v>
      </c>
      <c r="H20" s="15">
        <f>'WEEKLY COMPETITIVE REPORT'!H20/X4</f>
        <v>3215.3310104529614</v>
      </c>
      <c r="I20" s="15">
        <f>'WEEKLY COMPETITIVE REPORT'!I20/X4</f>
        <v>11212.543554006968</v>
      </c>
      <c r="J20" s="23">
        <f>'WEEKLY COMPETITIVE REPORT'!J20</f>
        <v>541</v>
      </c>
      <c r="K20" s="23">
        <f>'WEEKLY COMPETITIVE REPORT'!K20</f>
        <v>1799</v>
      </c>
      <c r="L20" s="65">
        <f>'WEEKLY COMPETITIVE REPORT'!L20</f>
        <v>-71.32380360472342</v>
      </c>
      <c r="M20" s="15">
        <f t="shared" si="0"/>
        <v>247.3331546502278</v>
      </c>
      <c r="N20" s="38">
        <f>'WEEKLY COMPETITIVE REPORT'!N20</f>
        <v>13</v>
      </c>
      <c r="O20" s="15">
        <f>'WEEKLY COMPETITIVE REPORT'!O20/X4</f>
        <v>5951.219512195122</v>
      </c>
      <c r="P20" s="15">
        <f>'WEEKLY COMPETITIVE REPORT'!P20/X4</f>
        <v>14660.627177700348</v>
      </c>
      <c r="Q20" s="23">
        <f>'WEEKLY COMPETITIVE REPORT'!Q20</f>
        <v>1033</v>
      </c>
      <c r="R20" s="23">
        <f>'WEEKLY COMPETITIVE REPORT'!R20</f>
        <v>2449</v>
      </c>
      <c r="S20" s="65">
        <f>'WEEKLY COMPETITIVE REPORT'!S20</f>
        <v>-59.40678771746364</v>
      </c>
      <c r="T20" s="15">
        <f>'WEEKLY COMPETITIVE REPORT'!T20/X4</f>
        <v>132897.56097560975</v>
      </c>
      <c r="U20" s="15">
        <f t="shared" si="1"/>
        <v>457.7861163227017</v>
      </c>
      <c r="V20" s="26">
        <f t="shared" si="2"/>
        <v>138848.78048780488</v>
      </c>
      <c r="W20" s="23">
        <f>'WEEKLY COMPETITIVE REPORT'!W20</f>
        <v>24060</v>
      </c>
      <c r="X20" s="57">
        <f>'WEEKLY COMPETITIVE REPORT'!X20</f>
        <v>25093</v>
      </c>
    </row>
    <row r="21" spans="1:24" ht="12.75">
      <c r="A21" s="51">
        <v>8</v>
      </c>
      <c r="B21" s="4">
        <f>'WEEKLY COMPETITIVE REPORT'!B21</f>
        <v>8</v>
      </c>
      <c r="C21" s="4" t="str">
        <f>'WEEKLY COMPETITIVE REPORT'!C21</f>
        <v>FIGHTING</v>
      </c>
      <c r="D21" s="4" t="str">
        <f>'WEEKLY COMPETITIVE REPORT'!D21</f>
        <v>UNI</v>
      </c>
      <c r="E21" s="4" t="str">
        <f>'WEEKLY COMPETITIVE REPORT'!E21</f>
        <v>Karantanija</v>
      </c>
      <c r="F21" s="38">
        <f>'WEEKLY COMPETITIVE REPORT'!F21</f>
        <v>3</v>
      </c>
      <c r="G21" s="38">
        <f>'WEEKLY COMPETITIVE REPORT'!G21</f>
        <v>6</v>
      </c>
      <c r="H21" s="15">
        <f>'WEEKLY COMPETITIVE REPORT'!H21/X4</f>
        <v>2228.5714285714284</v>
      </c>
      <c r="I21" s="15">
        <f>'WEEKLY COMPETITIVE REPORT'!I21/X4</f>
        <v>5811.84668989547</v>
      </c>
      <c r="J21" s="23">
        <f>'WEEKLY COMPETITIVE REPORT'!J21</f>
        <v>362</v>
      </c>
      <c r="K21" s="23">
        <f>'WEEKLY COMPETITIVE REPORT'!K21</f>
        <v>937</v>
      </c>
      <c r="L21" s="65">
        <f>'WEEKLY COMPETITIVE REPORT'!L21</f>
        <v>-61.65467625899281</v>
      </c>
      <c r="M21" s="15">
        <f aca="true" t="shared" si="3" ref="M21:M33">H21/G21</f>
        <v>371.4285714285714</v>
      </c>
      <c r="N21" s="38">
        <f>'WEEKLY COMPETITIVE REPORT'!N21</f>
        <v>6</v>
      </c>
      <c r="O21" s="15">
        <f>'WEEKLY COMPETITIVE REPORT'!O21/X4</f>
        <v>4267.595818815331</v>
      </c>
      <c r="P21" s="15">
        <f>'WEEKLY COMPETITIVE REPORT'!P21/X4</f>
        <v>11446.689895470383</v>
      </c>
      <c r="Q21" s="23">
        <f>'WEEKLY COMPETITIVE REPORT'!Q21</f>
        <v>784</v>
      </c>
      <c r="R21" s="23">
        <f>'WEEKLY COMPETITIVE REPORT'!R21</f>
        <v>1950</v>
      </c>
      <c r="S21" s="65">
        <f>'WEEKLY COMPETITIVE REPORT'!S21</f>
        <v>-62.71764276147571</v>
      </c>
      <c r="T21" s="15">
        <f>'WEEKLY COMPETITIVE REPORT'!T21/X4</f>
        <v>31845.296167247387</v>
      </c>
      <c r="U21" s="15">
        <f aca="true" t="shared" si="4" ref="U21:U33">O21/N21</f>
        <v>711.2659698025551</v>
      </c>
      <c r="V21" s="26">
        <f aca="true" t="shared" si="5" ref="V21:V33">O21+T21</f>
        <v>36112.89198606272</v>
      </c>
      <c r="W21" s="23">
        <f>'WEEKLY COMPETITIVE REPORT'!W21</f>
        <v>5466</v>
      </c>
      <c r="X21" s="57">
        <f>'WEEKLY COMPETITIVE REPORT'!X21</f>
        <v>6250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NIGHT AT THE MUSEUM 2</v>
      </c>
      <c r="D22" s="4" t="str">
        <f>'WEEKLY COMPETITIVE REPORT'!D22</f>
        <v>FOX</v>
      </c>
      <c r="E22" s="4" t="str">
        <f>'WEEKLY COMPETITIVE REPORT'!E22</f>
        <v>CF</v>
      </c>
      <c r="F22" s="38">
        <f>'WEEKLY COMPETITIVE REPORT'!F22</f>
        <v>7</v>
      </c>
      <c r="G22" s="38">
        <f>'WEEKLY COMPETITIVE REPORT'!G22</f>
        <v>11</v>
      </c>
      <c r="H22" s="15">
        <f>'WEEKLY COMPETITIVE REPORT'!H22/X4</f>
        <v>1410.4529616724737</v>
      </c>
      <c r="I22" s="15">
        <f>'WEEKLY COMPETITIVE REPORT'!I22/X4</f>
        <v>7669.686411149825</v>
      </c>
      <c r="J22" s="23">
        <f>'WEEKLY COMPETITIVE REPORT'!J22</f>
        <v>239</v>
      </c>
      <c r="K22" s="23">
        <f>'WEEKLY COMPETITIVE REPORT'!K22</f>
        <v>1303</v>
      </c>
      <c r="L22" s="65">
        <f>'WEEKLY COMPETITIVE REPORT'!L22</f>
        <v>-81.61003089224059</v>
      </c>
      <c r="M22" s="15">
        <f t="shared" si="3"/>
        <v>128.22299651567943</v>
      </c>
      <c r="N22" s="38">
        <f>'WEEKLY COMPETITIVE REPORT'!N22</f>
        <v>11</v>
      </c>
      <c r="O22" s="15">
        <f>'WEEKLY COMPETITIVE REPORT'!O22/X4</f>
        <v>3485.714285714286</v>
      </c>
      <c r="P22" s="15">
        <f>'WEEKLY COMPETITIVE REPORT'!P22/X4</f>
        <v>14078.048780487805</v>
      </c>
      <c r="Q22" s="23">
        <f>'WEEKLY COMPETITIVE REPORT'!Q22</f>
        <v>643</v>
      </c>
      <c r="R22" s="23">
        <f>'WEEKLY COMPETITIVE REPORT'!R22</f>
        <v>2466</v>
      </c>
      <c r="S22" s="65">
        <f>'WEEKLY COMPETITIVE REPORT'!S22</f>
        <v>-75.24007524007524</v>
      </c>
      <c r="T22" s="15">
        <f>'WEEKLY COMPETITIVE REPORT'!T22/X4</f>
        <v>125973.51916376306</v>
      </c>
      <c r="U22" s="15">
        <f t="shared" si="4"/>
        <v>316.8831168831169</v>
      </c>
      <c r="V22" s="26">
        <f t="shared" si="5"/>
        <v>129459.23344947735</v>
      </c>
      <c r="W22" s="23">
        <f>'WEEKLY COMPETITIVE REPORT'!W22</f>
        <v>23480</v>
      </c>
      <c r="X22" s="57">
        <f>'WEEKLY COMPETITIVE REPORT'!X22</f>
        <v>24123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THE BOAT THAT ROCKED</v>
      </c>
      <c r="D23" s="4" t="str">
        <f>'WEEKLY COMPETITIVE REPORT'!D23</f>
        <v>UNI</v>
      </c>
      <c r="E23" s="4" t="str">
        <f>'WEEKLY COMPETITIVE REPORT'!E23</f>
        <v>Karantanija</v>
      </c>
      <c r="F23" s="38">
        <f>'WEEKLY COMPETITIVE REPORT'!F23</f>
        <v>4</v>
      </c>
      <c r="G23" s="38">
        <f>'WEEKLY COMPETITIVE REPORT'!G23</f>
        <v>9</v>
      </c>
      <c r="H23" s="15">
        <f>'WEEKLY COMPETITIVE REPORT'!H23/X4</f>
        <v>1174.9128919860627</v>
      </c>
      <c r="I23" s="15">
        <f>'WEEKLY COMPETITIVE REPORT'!I23/X4</f>
        <v>3071.7770034843206</v>
      </c>
      <c r="J23" s="23">
        <f>'WEEKLY COMPETITIVE REPORT'!J23</f>
        <v>178</v>
      </c>
      <c r="K23" s="23">
        <f>'WEEKLY COMPETITIVE REPORT'!K23</f>
        <v>483</v>
      </c>
      <c r="L23" s="65">
        <f>'WEEKLY COMPETITIVE REPORT'!L23</f>
        <v>-61.7513611615245</v>
      </c>
      <c r="M23" s="15">
        <f t="shared" si="3"/>
        <v>130.5458768873403</v>
      </c>
      <c r="N23" s="38">
        <f>'WEEKLY COMPETITIVE REPORT'!N23</f>
        <v>9</v>
      </c>
      <c r="O23" s="15">
        <f>'WEEKLY COMPETITIVE REPORT'!O23/X4</f>
        <v>3176.306620209059</v>
      </c>
      <c r="P23" s="15">
        <f>'WEEKLY COMPETITIVE REPORT'!P23/X4</f>
        <v>6218.815331010453</v>
      </c>
      <c r="Q23" s="23">
        <f>'WEEKLY COMPETITIVE REPORT'!Q23</f>
        <v>552</v>
      </c>
      <c r="R23" s="23">
        <f>'WEEKLY COMPETITIVE REPORT'!R23</f>
        <v>1033</v>
      </c>
      <c r="S23" s="65">
        <f>'WEEKLY COMPETITIVE REPORT'!S23</f>
        <v>-48.92424921559838</v>
      </c>
      <c r="T23" s="15">
        <f>'WEEKLY COMPETITIVE REPORT'!T23/X4</f>
        <v>27754.703832752613</v>
      </c>
      <c r="U23" s="15">
        <f t="shared" si="4"/>
        <v>352.92295780100653</v>
      </c>
      <c r="V23" s="26">
        <f t="shared" si="5"/>
        <v>30931.010452961673</v>
      </c>
      <c r="W23" s="23">
        <f>'WEEKLY COMPETITIVE REPORT'!W23</f>
        <v>4979</v>
      </c>
      <c r="X23" s="57">
        <f>'WEEKLY COMPETITIVE REPORT'!X23</f>
        <v>5531</v>
      </c>
    </row>
    <row r="24" spans="1:24" ht="12.75">
      <c r="A24" s="51">
        <v>11</v>
      </c>
      <c r="B24" s="4">
        <f>'WEEKLY COMPETITIVE REPORT'!B24</f>
        <v>12</v>
      </c>
      <c r="C24" s="4" t="str">
        <f>'WEEKLY COMPETITIVE REPORT'!C24</f>
        <v>KNOWING</v>
      </c>
      <c r="D24" s="4" t="str">
        <f>'WEEKLY COMPETITIVE REPORT'!D24</f>
        <v>INDEP</v>
      </c>
      <c r="E24" s="4" t="str">
        <f>'WEEKLY COMPETITIVE REPORT'!E24</f>
        <v>Blitz</v>
      </c>
      <c r="F24" s="38">
        <f>'WEEKLY COMPETITIVE REPORT'!F24</f>
        <v>3</v>
      </c>
      <c r="G24" s="38">
        <f>'WEEKLY COMPETITIVE REPORT'!G24</f>
        <v>3</v>
      </c>
      <c r="H24" s="15">
        <f>'WEEKLY COMPETITIVE REPORT'!H24/X4</f>
        <v>1280.8362369337979</v>
      </c>
      <c r="I24" s="15">
        <f>'WEEKLY COMPETITIVE REPORT'!I24/X4</f>
        <v>3209.7560975609754</v>
      </c>
      <c r="J24" s="23">
        <f>'WEEKLY COMPETITIVE REPORT'!J24</f>
        <v>213</v>
      </c>
      <c r="K24" s="23">
        <f>'WEEKLY COMPETITIVE REPORT'!K24</f>
        <v>551</v>
      </c>
      <c r="L24" s="65">
        <f>'WEEKLY COMPETITIVE REPORT'!L24</f>
        <v>-60.09552757273122</v>
      </c>
      <c r="M24" s="15">
        <f t="shared" si="3"/>
        <v>426.94541231126595</v>
      </c>
      <c r="N24" s="38">
        <f>'WEEKLY COMPETITIVE REPORT'!N24</f>
        <v>3</v>
      </c>
      <c r="O24" s="15">
        <f>'WEEKLY COMPETITIVE REPORT'!O24/X4</f>
        <v>2813.937282229965</v>
      </c>
      <c r="P24" s="15">
        <f>'WEEKLY COMPETITIVE REPORT'!P24/X4</f>
        <v>5774.216027874564</v>
      </c>
      <c r="Q24" s="23">
        <f>'WEEKLY COMPETITIVE REPORT'!Q24</f>
        <v>551</v>
      </c>
      <c r="R24" s="23">
        <f>'WEEKLY COMPETITIVE REPORT'!R24</f>
        <v>1081</v>
      </c>
      <c r="S24" s="65">
        <f>'WEEKLY COMPETITIVE REPORT'!S24</f>
        <v>-51.26719768283852</v>
      </c>
      <c r="T24" s="15">
        <f>'WEEKLY COMPETITIVE REPORT'!T24/X4</f>
        <v>15165.156794425087</v>
      </c>
      <c r="U24" s="15">
        <f t="shared" si="4"/>
        <v>937.9790940766551</v>
      </c>
      <c r="V24" s="26">
        <f t="shared" si="5"/>
        <v>17979.094076655052</v>
      </c>
      <c r="W24" s="23">
        <f>'WEEKLY COMPETITIVE REPORT'!W24</f>
        <v>2872</v>
      </c>
      <c r="X24" s="57">
        <f>'WEEKLY COMPETITIVE REPORT'!X24</f>
        <v>3423</v>
      </c>
    </row>
    <row r="25" spans="1:24" ht="12.75">
      <c r="A25" s="51">
        <v>12</v>
      </c>
      <c r="B25" s="4">
        <f>'WEEKLY COMPETITIVE REPORT'!B25</f>
        <v>15</v>
      </c>
      <c r="C25" s="4" t="str">
        <f>'WEEKLY COMPETITIVE REPORT'!C25</f>
        <v>ZACK &amp; MIRI MAKE A PORN</v>
      </c>
      <c r="D25" s="4" t="str">
        <f>'WEEKLY COMPETITIVE REPORT'!D25</f>
        <v>INDEP</v>
      </c>
      <c r="E25" s="4" t="str">
        <f>'WEEKLY COMPETITIVE REPORT'!E25</f>
        <v>Cinemania</v>
      </c>
      <c r="F25" s="38">
        <f>'WEEKLY COMPETITIVE REPORT'!F25</f>
        <v>2</v>
      </c>
      <c r="G25" s="38">
        <f>'WEEKLY COMPETITIVE REPORT'!G25</f>
        <v>1</v>
      </c>
      <c r="H25" s="15">
        <f>'WEEKLY COMPETITIVE REPORT'!H25/X4</f>
        <v>983.9721254355401</v>
      </c>
      <c r="I25" s="15">
        <f>'WEEKLY COMPETITIVE REPORT'!I25/X4</f>
        <v>2427.8745644599303</v>
      </c>
      <c r="J25" s="23">
        <f>'WEEKLY COMPETITIVE REPORT'!J25</f>
        <v>147</v>
      </c>
      <c r="K25" s="23">
        <f>'WEEKLY COMPETITIVE REPORT'!K25</f>
        <v>352</v>
      </c>
      <c r="L25" s="65">
        <f>'WEEKLY COMPETITIVE REPORT'!L25</f>
        <v>-59.47187141216992</v>
      </c>
      <c r="M25" s="15">
        <f t="shared" si="3"/>
        <v>983.9721254355401</v>
      </c>
      <c r="N25" s="38">
        <f>'WEEKLY COMPETITIVE REPORT'!N25</f>
        <v>1</v>
      </c>
      <c r="O25" s="15">
        <f>'WEEKLY COMPETITIVE REPORT'!O25/X4</f>
        <v>1991.637630662021</v>
      </c>
      <c r="P25" s="15">
        <f>'WEEKLY COMPETITIVE REPORT'!P25/X4</f>
        <v>4712.195121951219</v>
      </c>
      <c r="Q25" s="23">
        <f>'WEEKLY COMPETITIVE REPORT'!Q25</f>
        <v>314</v>
      </c>
      <c r="R25" s="23">
        <f>'WEEKLY COMPETITIVE REPORT'!R25</f>
        <v>705</v>
      </c>
      <c r="S25" s="65">
        <f>'WEEKLY COMPETITIVE REPORT'!S25</f>
        <v>-57.73439810706891</v>
      </c>
      <c r="T25" s="15">
        <f>'WEEKLY COMPETITIVE REPORT'!T25/X4</f>
        <v>6080.836236933797</v>
      </c>
      <c r="U25" s="15">
        <f t="shared" si="4"/>
        <v>1991.637630662021</v>
      </c>
      <c r="V25" s="26">
        <f t="shared" si="5"/>
        <v>8072.473867595818</v>
      </c>
      <c r="W25" s="23">
        <f>'WEEKLY COMPETITIVE REPORT'!W25</f>
        <v>935</v>
      </c>
      <c r="X25" s="57">
        <f>'WEEKLY COMPETITIVE REPORT'!X25</f>
        <v>1249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STATE OF PLAY</v>
      </c>
      <c r="D26" s="4" t="str">
        <f>'WEEKLY COMPETITIVE REPORT'!D26</f>
        <v>UNI</v>
      </c>
      <c r="E26" s="4" t="str">
        <f>'WEEKLY COMPETITIVE REPORT'!E26</f>
        <v>Karantanija</v>
      </c>
      <c r="F26" s="38">
        <f>'WEEKLY COMPETITIVE REPORT'!F26</f>
        <v>6</v>
      </c>
      <c r="G26" s="38">
        <f>'WEEKLY COMPETITIVE REPORT'!G26</f>
        <v>7</v>
      </c>
      <c r="H26" s="15">
        <f>'WEEKLY COMPETITIVE REPORT'!H26/X4</f>
        <v>688.5017421602787</v>
      </c>
      <c r="I26" s="15">
        <f>'WEEKLY COMPETITIVE REPORT'!I26/X4</f>
        <v>2766.5505226480836</v>
      </c>
      <c r="J26" s="23">
        <f>'WEEKLY COMPETITIVE REPORT'!J26</f>
        <v>95</v>
      </c>
      <c r="K26" s="23">
        <f>'WEEKLY COMPETITIVE REPORT'!K26</f>
        <v>388</v>
      </c>
      <c r="L26" s="65">
        <f>'WEEKLY COMPETITIVE REPORT'!L26</f>
        <v>-75.11335012594458</v>
      </c>
      <c r="M26" s="15">
        <f t="shared" si="3"/>
        <v>98.35739173718267</v>
      </c>
      <c r="N26" s="38">
        <f>'WEEKLY COMPETITIVE REPORT'!N26</f>
        <v>7</v>
      </c>
      <c r="O26" s="15">
        <f>'WEEKLY COMPETITIVE REPORT'!O26/X4</f>
        <v>1870.383275261324</v>
      </c>
      <c r="P26" s="15">
        <f>'WEEKLY COMPETITIVE REPORT'!P26/X4</f>
        <v>5770.034843205574</v>
      </c>
      <c r="Q26" s="23">
        <f>'WEEKLY COMPETITIVE REPORT'!Q26</f>
        <v>281</v>
      </c>
      <c r="R26" s="23">
        <f>'WEEKLY COMPETITIVE REPORT'!R26</f>
        <v>833</v>
      </c>
      <c r="S26" s="65">
        <f>'WEEKLY COMPETITIVE REPORT'!S26</f>
        <v>-67.58454106280193</v>
      </c>
      <c r="T26" s="15">
        <f>'WEEKLY COMPETITIVE REPORT'!T26/X4</f>
        <v>39772.82229965157</v>
      </c>
      <c r="U26" s="15">
        <f t="shared" si="4"/>
        <v>267.1976107516177</v>
      </c>
      <c r="V26" s="26">
        <f t="shared" si="5"/>
        <v>41643.20557491289</v>
      </c>
      <c r="W26" s="23">
        <f>'WEEKLY COMPETITIVE REPORT'!W26</f>
        <v>6842</v>
      </c>
      <c r="X26" s="57">
        <f>'WEEKLY COMPETITIVE REPORT'!X26</f>
        <v>7123</v>
      </c>
    </row>
    <row r="27" spans="1:24" ht="12.75" customHeight="1">
      <c r="A27" s="51">
        <v>14</v>
      </c>
      <c r="B27" s="4">
        <f>'WEEKLY COMPETITIVE REPORT'!B27</f>
        <v>16</v>
      </c>
      <c r="C27" s="4" t="str">
        <f>'WEEKLY COMPETITIVE REPORT'!C27</f>
        <v>I LOVE YOU MAN</v>
      </c>
      <c r="D27" s="4" t="str">
        <f>'WEEKLY COMPETITIVE REPORT'!D27</f>
        <v>PAR</v>
      </c>
      <c r="E27" s="4" t="str">
        <f>'WEEKLY COMPETITIVE REPORT'!E27</f>
        <v>Karantanija</v>
      </c>
      <c r="F27" s="38">
        <f>'WEEKLY COMPETITIVE REPORT'!F27</f>
        <v>11</v>
      </c>
      <c r="G27" s="38">
        <f>'WEEKLY COMPETITIVE REPORT'!G27</f>
        <v>9</v>
      </c>
      <c r="H27" s="15">
        <f>'WEEKLY COMPETITIVE REPORT'!H27/X4</f>
        <v>592.3344947735192</v>
      </c>
      <c r="I27" s="15">
        <f>'WEEKLY COMPETITIVE REPORT'!I27/X17</f>
        <v>0.2554935472619463</v>
      </c>
      <c r="J27" s="23">
        <f>'WEEKLY COMPETITIVE REPORT'!J27</f>
        <v>87</v>
      </c>
      <c r="K27" s="23">
        <f>'WEEKLY COMPETITIVE REPORT'!K27</f>
        <v>299</v>
      </c>
      <c r="L27" s="65">
        <f>'WEEKLY COMPETITIVE REPORT'!L27</f>
        <v>-70.98976109215018</v>
      </c>
      <c r="M27" s="15">
        <f t="shared" si="3"/>
        <v>65.81494386372435</v>
      </c>
      <c r="N27" s="38">
        <f>'WEEKLY COMPETITIVE REPORT'!N27</f>
        <v>9</v>
      </c>
      <c r="O27" s="15">
        <f>'WEEKLY COMPETITIVE REPORT'!O27/X4</f>
        <v>1662.7177700348432</v>
      </c>
      <c r="P27" s="15">
        <f>'WEEKLY COMPETITIVE REPORT'!P27/X17</f>
        <v>0.5270317404952912</v>
      </c>
      <c r="Q27" s="23">
        <f>'WEEKLY COMPETITIVE REPORT'!Q27</f>
        <v>257</v>
      </c>
      <c r="R27" s="23">
        <f>'WEEKLY COMPETITIVE REPORT'!R27</f>
        <v>630</v>
      </c>
      <c r="S27" s="65">
        <f>'WEEKLY COMPETITIVE REPORT'!S27</f>
        <v>-60.52283256121774</v>
      </c>
      <c r="T27" s="15">
        <f>'WEEKLY COMPETITIVE REPORT'!T27/X17</f>
        <v>18.732124171607953</v>
      </c>
      <c r="U27" s="15">
        <f t="shared" si="4"/>
        <v>184.74641889276035</v>
      </c>
      <c r="V27" s="26">
        <f t="shared" si="5"/>
        <v>1681.449894206451</v>
      </c>
      <c r="W27" s="23">
        <f>'WEEKLY COMPETITIVE REPORT'!W27</f>
        <v>26038</v>
      </c>
      <c r="X27" s="57">
        <f>'WEEKLY COMPETITIVE REPORT'!X27</f>
        <v>26295</v>
      </c>
    </row>
    <row r="28" spans="1:24" ht="12.75">
      <c r="A28" s="51">
        <v>15</v>
      </c>
      <c r="B28" s="4">
        <f>'WEEKLY COMPETITIVE REPORT'!B28</f>
        <v>17</v>
      </c>
      <c r="C28" s="4" t="str">
        <f>'WEEKLY COMPETITIVE REPORT'!C28</f>
        <v>17 AGAIN</v>
      </c>
      <c r="D28" s="4" t="str">
        <f>'WEEKLY COMPETITIVE REPORT'!D28</f>
        <v>WB</v>
      </c>
      <c r="E28" s="4" t="str">
        <f>'WEEKLY COMPETITIVE REPORT'!E28</f>
        <v>Blitz</v>
      </c>
      <c r="F28" s="38">
        <f>'WEEKLY COMPETITIVE REPORT'!F28</f>
        <v>10</v>
      </c>
      <c r="G28" s="38">
        <f>'WEEKLY COMPETITIVE REPORT'!G28</f>
        <v>6</v>
      </c>
      <c r="H28" s="15">
        <f>'WEEKLY COMPETITIVE REPORT'!H28/X4</f>
        <v>730.3135888501741</v>
      </c>
      <c r="I28" s="15">
        <f>'WEEKLY COMPETITIVE REPORT'!I28/X17</f>
        <v>0.14335542378793165</v>
      </c>
      <c r="J28" s="23">
        <f>'WEEKLY COMPETITIVE REPORT'!J28</f>
        <v>114</v>
      </c>
      <c r="K28" s="23">
        <f>'WEEKLY COMPETITIVE REPORT'!K28</f>
        <v>189</v>
      </c>
      <c r="L28" s="65">
        <f>'WEEKLY COMPETITIVE REPORT'!L28</f>
        <v>-36.25304136253041</v>
      </c>
      <c r="M28" s="15">
        <f t="shared" si="3"/>
        <v>121.71893147502902</v>
      </c>
      <c r="N28" s="38">
        <f>'WEEKLY COMPETITIVE REPORT'!N28</f>
        <v>6</v>
      </c>
      <c r="O28" s="15">
        <f>'WEEKLY COMPETITIVE REPORT'!O28/X4</f>
        <v>1491.2891986062716</v>
      </c>
      <c r="P28" s="15">
        <f>'WEEKLY COMPETITIVE REPORT'!P28/X17</f>
        <v>0.2785141262643879</v>
      </c>
      <c r="Q28" s="23">
        <f>'WEEKLY COMPETITIVE REPORT'!Q28</f>
        <v>233</v>
      </c>
      <c r="R28" s="23">
        <f>'WEEKLY COMPETITIVE REPORT'!R28</f>
        <v>358</v>
      </c>
      <c r="S28" s="65">
        <f>'WEEKLY COMPETITIVE REPORT'!S28</f>
        <v>-32.99937382592361</v>
      </c>
      <c r="T28" s="15">
        <f>'WEEKLY COMPETITIVE REPORT'!T28/X17</f>
        <v>12.47070108126962</v>
      </c>
      <c r="U28" s="15">
        <f t="shared" si="4"/>
        <v>248.54819976771194</v>
      </c>
      <c r="V28" s="26">
        <f t="shared" si="5"/>
        <v>1503.7598996875413</v>
      </c>
      <c r="W28" s="23">
        <f>'WEEKLY COMPETITIVE REPORT'!W28</f>
        <v>18071</v>
      </c>
      <c r="X28" s="57">
        <f>'WEEKLY COMPETITIVE REPORT'!X28</f>
        <v>18304</v>
      </c>
    </row>
    <row r="29" spans="1:24" ht="12.75">
      <c r="A29" s="51">
        <v>16</v>
      </c>
      <c r="B29" s="4">
        <f>'WEEKLY COMPETITIVE REPORT'!B29</f>
        <v>18</v>
      </c>
      <c r="C29" s="4" t="str">
        <f>'WEEKLY COMPETITIVE REPORT'!C29</f>
        <v>SVETI GEORGIJE UBIVA AŽDAHU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3</v>
      </c>
      <c r="G29" s="38">
        <f>'WEEKLY COMPETITIVE REPORT'!G29</f>
        <v>2</v>
      </c>
      <c r="H29" s="15">
        <f>'WEEKLY COMPETITIVE REPORT'!H29/X4</f>
        <v>512.8919860627177</v>
      </c>
      <c r="I29" s="15">
        <f>'WEEKLY COMPETITIVE REPORT'!I29/X17</f>
        <v>0.11039414021625392</v>
      </c>
      <c r="J29" s="23">
        <f>'WEEKLY COMPETITIVE REPORT'!J29</f>
        <v>76</v>
      </c>
      <c r="K29" s="23">
        <f>'WEEKLY COMPETITIVE REPORT'!K29</f>
        <v>135</v>
      </c>
      <c r="L29" s="65">
        <f>'WEEKLY COMPETITIVE REPORT'!L29</f>
        <v>-41.86413902053713</v>
      </c>
      <c r="M29" s="15">
        <f t="shared" si="3"/>
        <v>256.44599303135885</v>
      </c>
      <c r="N29" s="38">
        <f>'WEEKLY COMPETITIVE REPORT'!N29</f>
        <v>2</v>
      </c>
      <c r="O29" s="15">
        <f>'WEEKLY COMPETITIVE REPORT'!O29/X4</f>
        <v>1149.8257839721255</v>
      </c>
      <c r="P29" s="15">
        <f>'WEEKLY COMPETITIVE REPORT'!P29/X17</f>
        <v>0.24258807115451692</v>
      </c>
      <c r="Q29" s="23">
        <f>'WEEKLY COMPETITIVE REPORT'!Q29</f>
        <v>178</v>
      </c>
      <c r="R29" s="23">
        <f>'WEEKLY COMPETITIVE REPORT'!R29</f>
        <v>303</v>
      </c>
      <c r="S29" s="65">
        <f>'WEEKLY COMPETITIVE REPORT'!S29</f>
        <v>-40.690150970524805</v>
      </c>
      <c r="T29" s="15">
        <f>'WEEKLY COMPETITIVE REPORT'!T29/X4</f>
        <v>5774.216027874564</v>
      </c>
      <c r="U29" s="15">
        <f t="shared" si="4"/>
        <v>574.9128919860627</v>
      </c>
      <c r="V29" s="26">
        <f t="shared" si="5"/>
        <v>6924.04181184669</v>
      </c>
      <c r="W29" s="23">
        <f>'WEEKLY COMPETITIVE REPORT'!W29</f>
        <v>930</v>
      </c>
      <c r="X29" s="57">
        <f>'WEEKLY COMPETITIVE REPORT'!X29</f>
        <v>1108</v>
      </c>
    </row>
    <row r="30" spans="1:24" ht="12.75">
      <c r="A30" s="52">
        <v>17</v>
      </c>
      <c r="B30" s="4">
        <f>'WEEKLY COMPETITIVE REPORT'!B30</f>
        <v>11</v>
      </c>
      <c r="C30" s="4" t="str">
        <f>'WEEKLY COMPETITIVE REPORT'!C30</f>
        <v>BEVERLY HILLS CHIUHUAHUA</v>
      </c>
      <c r="D30" s="4" t="str">
        <f>'WEEKLY COMPETITIVE REPORT'!D30</f>
        <v>WDI</v>
      </c>
      <c r="E30" s="4" t="str">
        <f>'WEEKLY COMPETITIVE REPORT'!E30</f>
        <v>CENEX</v>
      </c>
      <c r="F30" s="38">
        <f>'WEEKLY COMPETITIVE REPORT'!F30</f>
        <v>7</v>
      </c>
      <c r="G30" s="38">
        <f>'WEEKLY COMPETITIVE REPORT'!G30</f>
        <v>6</v>
      </c>
      <c r="H30" s="15">
        <f>'WEEKLY COMPETITIVE REPORT'!H30/X4</f>
        <v>471.08013937282226</v>
      </c>
      <c r="I30" s="15">
        <f>'WEEKLY COMPETITIVE REPORT'!I30/X17</f>
        <v>0.4427973491454482</v>
      </c>
      <c r="J30" s="23">
        <f>'WEEKLY COMPETITIVE REPORT'!J30</f>
        <v>83</v>
      </c>
      <c r="K30" s="23">
        <f>'WEEKLY COMPETITIVE REPORT'!K30</f>
        <v>594</v>
      </c>
      <c r="L30" s="65">
        <f>'WEEKLY COMPETITIVE REPORT'!L30</f>
        <v>-86.68767231193384</v>
      </c>
      <c r="M30" s="15">
        <f t="shared" si="3"/>
        <v>78.51335656213705</v>
      </c>
      <c r="N30" s="38">
        <f>'WEEKLY COMPETITIVE REPORT'!N30</f>
        <v>6</v>
      </c>
      <c r="O30" s="15">
        <f>'WEEKLY COMPETITIVE REPORT'!O30/X4</f>
        <v>1032.752613240418</v>
      </c>
      <c r="P30" s="15">
        <f>'WEEKLY COMPETITIVE REPORT'!P30/X17</f>
        <v>0.7738053714684339</v>
      </c>
      <c r="Q30" s="23">
        <f>'WEEKLY COMPETITIVE REPORT'!Q30</f>
        <v>197</v>
      </c>
      <c r="R30" s="23">
        <f>'WEEKLY COMPETITIVE REPORT'!R30</f>
        <v>1044</v>
      </c>
      <c r="S30" s="65">
        <f>'WEEKLY COMPETITIVE REPORT'!S30</f>
        <v>-83.29952670723462</v>
      </c>
      <c r="T30" s="15">
        <f>'WEEKLY COMPETITIVE REPORT'!T30/X4</f>
        <v>51126.13240418118</v>
      </c>
      <c r="U30" s="15">
        <f t="shared" si="4"/>
        <v>172.12543554006967</v>
      </c>
      <c r="V30" s="26">
        <f t="shared" si="5"/>
        <v>52158.8850174216</v>
      </c>
      <c r="W30" s="23">
        <f>'WEEKLY COMPETITIVE REPORT'!W30</f>
        <v>9709</v>
      </c>
      <c r="X30" s="57">
        <f>'WEEKLY COMPETITIVE REPORT'!X30</f>
        <v>9906</v>
      </c>
    </row>
    <row r="31" spans="1:24" ht="12.75">
      <c r="A31" s="51">
        <v>18</v>
      </c>
      <c r="B31" s="4">
        <f>'WEEKLY COMPETITIVE REPORT'!B31</f>
        <v>20</v>
      </c>
      <c r="C31" s="4" t="str">
        <f>'WEEKLY COMPETITIVE REPORT'!C31</f>
        <v>WRESTLER</v>
      </c>
      <c r="D31" s="4" t="str">
        <f>'WEEKLY COMPETITIVE REPORT'!D31</f>
        <v>INDEP</v>
      </c>
      <c r="E31" s="4" t="str">
        <f>'WEEKLY COMPETITIVE REPORT'!E31</f>
        <v>Blitz</v>
      </c>
      <c r="F31" s="38">
        <f>'WEEKLY COMPETITIVE REPORT'!F31</f>
        <v>6</v>
      </c>
      <c r="G31" s="38">
        <f>'WEEKLY COMPETITIVE REPORT'!G31</f>
        <v>4</v>
      </c>
      <c r="H31" s="15">
        <f>'WEEKLY COMPETITIVE REPORT'!H31/X4</f>
        <v>185.36585365853657</v>
      </c>
      <c r="I31" s="15">
        <f>'WEEKLY COMPETITIVE REPORT'!I31/X17</f>
        <v>0.06836414370422043</v>
      </c>
      <c r="J31" s="23">
        <f>'WEEKLY COMPETITIVE REPORT'!J31</f>
        <v>33</v>
      </c>
      <c r="K31" s="23">
        <f>'WEEKLY COMPETITIVE REPORT'!K31</f>
        <v>96</v>
      </c>
      <c r="L31" s="65">
        <f>'WEEKLY COMPETITIVE REPORT'!L31</f>
        <v>-66.07142857142857</v>
      </c>
      <c r="M31" s="15">
        <f t="shared" si="3"/>
        <v>46.34146341463414</v>
      </c>
      <c r="N31" s="38">
        <f>'WEEKLY COMPETITIVE REPORT'!N31</f>
        <v>4</v>
      </c>
      <c r="O31" s="15">
        <f>'WEEKLY COMPETITIVE REPORT'!O31/X4</f>
        <v>288.50174216027875</v>
      </c>
      <c r="P31" s="15">
        <f>'WEEKLY COMPETITIVE REPORT'!P31/X17</f>
        <v>0.1245204046041158</v>
      </c>
      <c r="Q31" s="23">
        <f>'WEEKLY COMPETITIVE REPORT'!Q31</f>
        <v>54</v>
      </c>
      <c r="R31" s="23">
        <f>'WEEKLY COMPETITIVE REPORT'!R31</f>
        <v>180</v>
      </c>
      <c r="S31" s="65">
        <f>'WEEKLY COMPETITIVE REPORT'!S31</f>
        <v>-71.00840336134453</v>
      </c>
      <c r="T31" s="15">
        <f>'WEEKLY COMPETITIVE REPORT'!T31/X4</f>
        <v>15407.66550522648</v>
      </c>
      <c r="U31" s="15">
        <f t="shared" si="4"/>
        <v>72.12543554006969</v>
      </c>
      <c r="V31" s="26">
        <f t="shared" si="5"/>
        <v>15696.167247386758</v>
      </c>
      <c r="W31" s="23">
        <f>'WEEKLY COMPETITIVE REPORT'!W31</f>
        <v>2714</v>
      </c>
      <c r="X31" s="57">
        <f>'WEEKLY COMPETITIVE REPORT'!X31</f>
        <v>2768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136</v>
      </c>
      <c r="H34" s="33">
        <f>SUM(H14:H33)</f>
        <v>267608.362369338</v>
      </c>
      <c r="I34" s="32">
        <f>SUM(I14:I33)</f>
        <v>127509.03434188633</v>
      </c>
      <c r="J34" s="32">
        <f>SUM(J14:J33)</f>
        <v>38816</v>
      </c>
      <c r="K34" s="32">
        <f>SUM(K14:K33)</f>
        <v>21883</v>
      </c>
      <c r="L34" s="65">
        <f>'WEEKLY COMPETITIVE REPORT'!L34</f>
        <v>87.13415525559182</v>
      </c>
      <c r="M34" s="33">
        <f>H34/G34</f>
        <v>1967.7085468333676</v>
      </c>
      <c r="N34" s="41">
        <f>'WEEKLY COMPETITIVE REPORT'!N34</f>
        <v>136</v>
      </c>
      <c r="O34" s="32">
        <f>SUM(O14:O33)</f>
        <v>551993.0313588851</v>
      </c>
      <c r="P34" s="32">
        <f>SUM(P14:P33)</f>
        <v>245755.25656424355</v>
      </c>
      <c r="Q34" s="32">
        <f>SUM(Q14:Q33)</f>
        <v>86065</v>
      </c>
      <c r="R34" s="32">
        <f>SUM(R14:R33)</f>
        <v>44224</v>
      </c>
      <c r="S34" s="66">
        <f>O34/P34-100%</f>
        <v>1.2461087468726721</v>
      </c>
      <c r="T34" s="32">
        <f>SUM(T14:T33)</f>
        <v>1238807.5094454617</v>
      </c>
      <c r="U34" s="33">
        <f>O34/N34</f>
        <v>4058.772289403567</v>
      </c>
      <c r="V34" s="32">
        <f>SUM(V14:V33)</f>
        <v>1790800.540804347</v>
      </c>
      <c r="W34" s="32">
        <f>SUM(W14:W33)</f>
        <v>269211</v>
      </c>
      <c r="X34" s="36">
        <f>SUM(X14:X33)</f>
        <v>355276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2009-07-09T13:43:50Z</dcterms:modified>
  <cp:category/>
  <cp:version/>
  <cp:contentType/>
  <cp:contentStatus/>
</cp:coreProperties>
</file>