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5" windowWidth="18105" windowHeight="1069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<sst xmlns="http://schemas.openxmlformats.org/spreadsheetml/2006/main" count="238" uniqueCount="78">
  <si>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</si>
  <si>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</si>
  <si>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</si>
  <si>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</si>
  <si>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</si>
  <si>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</si>
  <si>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</si>
  <si>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</si>
  <si>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</si>
  <si>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</si>
  <si>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</si>
  <si>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</si>
  <si>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</si>
  <si>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</si>
  <si>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</si>
  <si>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</si>
  <si>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</si>
  <si>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</si>
  <si>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</si>
  <si>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</si>
  <si>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</si>
  <si>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</si>
  <si>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</si>
  <si>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</si>
  <si>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</si>
  <si>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</si>
  <si>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</si>
  <si>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</si>
  <si>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</si>
  <si>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</si>
  <si>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</si>
  <si>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</si>
  <si>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</si>
  <si>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</si>
  <si>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</si>
  <si>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</si>
  <si>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</si>
  <si>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</si>
  <si>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</si>
  <si>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</si>
  <si>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</si>
  <si>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</si>
  <si>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</si>
  <si>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</si>
  <si>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</si>
  <si>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</si>
  <si>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</si>
  <si>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</si>
  <si>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</si>
  <si>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</si>
  <si>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</si>
  <si>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</si>
  <si>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</si>
  <si>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ICE AGE 3: DAWN OF THE DINOSAURS</t>
  </si>
  <si>
    <t>New</t>
  </si>
  <si>
    <t>INGLOURIOUS BASTERDS</t>
  </si>
  <si>
    <t>GARFIELD'S FUN FEST</t>
  </si>
  <si>
    <t>Kolosej</t>
  </si>
  <si>
    <t>COCO AVANT CHANEL</t>
  </si>
  <si>
    <t>THE FINAL DESTINATION</t>
  </si>
  <si>
    <t>UGLY TRUTH</t>
  </si>
  <si>
    <t>SONY</t>
  </si>
  <si>
    <t>UP</t>
  </si>
  <si>
    <t>SLOVENKA (domes)</t>
  </si>
  <si>
    <t>ORPHAN</t>
  </si>
  <si>
    <t>THE TAKING OF PELHAM 123</t>
  </si>
  <si>
    <t>HALLOWEEN 2</t>
  </si>
  <si>
    <t>CITY ISLAND</t>
  </si>
  <si>
    <t>WHITEOUT</t>
  </si>
  <si>
    <t>JULIE &amp; JULIA</t>
  </si>
  <si>
    <t>FAME</t>
  </si>
  <si>
    <t>BATTLE FOR TERRA 3D</t>
  </si>
  <si>
    <t>23 - Oct</t>
  </si>
  <si>
    <t>25 - Oct</t>
  </si>
  <si>
    <t>22 - Oct</t>
  </si>
  <si>
    <t>28 - Oct</t>
  </si>
  <si>
    <t>COUPLES RETREAT</t>
  </si>
  <si>
    <t>SURROGATES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</si>
</sst>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M8" sqref="M8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72</v>
      </c>
      <c r="K4" s="21"/>
      <c r="L4" s="87" t="s">
        <v>73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0.677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74</v>
      </c>
      <c r="K5" s="8"/>
      <c r="L5" s="88" t="s">
        <v>75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43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40115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 t="s">
        <v>54</v>
      </c>
      <c r="C14" s="4" t="s">
        <v>76</v>
      </c>
      <c r="D14" s="16" t="s">
        <v>52</v>
      </c>
      <c r="E14" s="16" t="s">
        <v>36</v>
      </c>
      <c r="F14" s="38">
        <v>1</v>
      </c>
      <c r="G14" s="38">
        <v>8</v>
      </c>
      <c r="H14" s="83">
        <v>71207</v>
      </c>
      <c r="I14" s="83"/>
      <c r="J14" s="92">
        <v>15527</v>
      </c>
      <c r="K14" s="92"/>
      <c r="L14" s="65"/>
      <c r="M14" s="15">
        <f aca="true" t="shared" si="0" ref="M14:M31">H14/G14</f>
        <v>8900.875</v>
      </c>
      <c r="N14" s="75">
        <v>8</v>
      </c>
      <c r="O14" s="15">
        <v>121225</v>
      </c>
      <c r="P14" s="15"/>
      <c r="Q14" s="15">
        <v>29088</v>
      </c>
      <c r="R14" s="15"/>
      <c r="S14" s="65"/>
      <c r="T14" s="77">
        <v>3235</v>
      </c>
      <c r="U14" s="15">
        <f aca="true" t="shared" si="1" ref="U14:U31">O14/N14</f>
        <v>15153.125</v>
      </c>
      <c r="V14" s="77">
        <f aca="true" t="shared" si="2" ref="V14:V31">SUM(T14,O14)</f>
        <v>124460</v>
      </c>
      <c r="W14" s="77">
        <v>1402</v>
      </c>
      <c r="X14" s="78">
        <f aca="true" t="shared" si="3" ref="X14:X31">SUM(W14,Q14)</f>
        <v>30490</v>
      </c>
    </row>
    <row r="15" spans="1:24" ht="12.75">
      <c r="A15" s="74">
        <v>2</v>
      </c>
      <c r="B15" s="74">
        <v>1</v>
      </c>
      <c r="C15" s="4" t="s">
        <v>62</v>
      </c>
      <c r="D15" s="16" t="s">
        <v>50</v>
      </c>
      <c r="E15" s="16" t="s">
        <v>51</v>
      </c>
      <c r="F15" s="38">
        <v>5</v>
      </c>
      <c r="G15" s="38">
        <v>18</v>
      </c>
      <c r="H15" s="25">
        <v>17223</v>
      </c>
      <c r="I15" s="25">
        <v>19567</v>
      </c>
      <c r="J15" s="15">
        <v>3413</v>
      </c>
      <c r="K15" s="15">
        <v>3916</v>
      </c>
      <c r="L15" s="65">
        <f>(H15/I15*100)-100</f>
        <v>-11.979352992282926</v>
      </c>
      <c r="M15" s="15">
        <f t="shared" si="0"/>
        <v>956.8333333333334</v>
      </c>
      <c r="N15" s="39">
        <v>18</v>
      </c>
      <c r="O15" s="15">
        <v>40751</v>
      </c>
      <c r="P15" s="15">
        <v>23538</v>
      </c>
      <c r="Q15" s="15">
        <v>8990</v>
      </c>
      <c r="R15" s="15">
        <v>4934</v>
      </c>
      <c r="S15" s="65">
        <f>(O15/P15*100)-100</f>
        <v>73.12855807630214</v>
      </c>
      <c r="T15" s="77">
        <v>143878</v>
      </c>
      <c r="U15" s="15">
        <f t="shared" si="1"/>
        <v>2263.9444444444443</v>
      </c>
      <c r="V15" s="77">
        <f t="shared" si="2"/>
        <v>184629</v>
      </c>
      <c r="W15" s="77">
        <v>30610</v>
      </c>
      <c r="X15" s="78">
        <f t="shared" si="3"/>
        <v>39600</v>
      </c>
    </row>
    <row r="16" spans="1:24" ht="12.75">
      <c r="A16" s="74">
        <v>3</v>
      </c>
      <c r="B16" s="74" t="s">
        <v>54</v>
      </c>
      <c r="C16" s="4" t="s">
        <v>77</v>
      </c>
      <c r="D16" s="16" t="s">
        <v>50</v>
      </c>
      <c r="E16" s="16" t="s">
        <v>51</v>
      </c>
      <c r="F16" s="38">
        <v>1</v>
      </c>
      <c r="G16" s="38">
        <v>8</v>
      </c>
      <c r="H16" s="15">
        <v>9892</v>
      </c>
      <c r="I16" s="15"/>
      <c r="J16" s="15">
        <v>2173</v>
      </c>
      <c r="K16" s="15"/>
      <c r="L16" s="65"/>
      <c r="M16" s="15">
        <f t="shared" si="0"/>
        <v>1236.5</v>
      </c>
      <c r="N16" s="75">
        <v>8</v>
      </c>
      <c r="O16" s="23">
        <v>15803</v>
      </c>
      <c r="P16" s="23"/>
      <c r="Q16" s="23">
        <v>3808</v>
      </c>
      <c r="R16" s="23"/>
      <c r="S16" s="65"/>
      <c r="T16" s="77">
        <v>621</v>
      </c>
      <c r="U16" s="15">
        <f t="shared" si="1"/>
        <v>1975.375</v>
      </c>
      <c r="V16" s="77">
        <f t="shared" si="2"/>
        <v>16424</v>
      </c>
      <c r="W16" s="77">
        <v>257</v>
      </c>
      <c r="X16" s="78">
        <f t="shared" si="3"/>
        <v>4065</v>
      </c>
    </row>
    <row r="17" spans="1:24" ht="12.75">
      <c r="A17" s="74">
        <v>4</v>
      </c>
      <c r="B17" s="74">
        <v>2</v>
      </c>
      <c r="C17" s="4" t="s">
        <v>63</v>
      </c>
      <c r="D17" s="16" t="s">
        <v>46</v>
      </c>
      <c r="E17" s="16" t="s">
        <v>47</v>
      </c>
      <c r="F17" s="38">
        <v>4</v>
      </c>
      <c r="G17" s="38">
        <v>7</v>
      </c>
      <c r="H17" s="15">
        <v>7095</v>
      </c>
      <c r="I17" s="15">
        <v>8329</v>
      </c>
      <c r="J17" s="89">
        <v>1575</v>
      </c>
      <c r="K17" s="89">
        <v>1878</v>
      </c>
      <c r="L17" s="65">
        <f aca="true" t="shared" si="4" ref="L17:L31">(H17/I17*100)-100</f>
        <v>-14.815704166166412</v>
      </c>
      <c r="M17" s="15">
        <f t="shared" si="0"/>
        <v>1013.5714285714286</v>
      </c>
      <c r="N17" s="75">
        <v>7</v>
      </c>
      <c r="O17" s="23">
        <v>11152</v>
      </c>
      <c r="P17" s="23">
        <v>12189</v>
      </c>
      <c r="Q17" s="23">
        <v>2585</v>
      </c>
      <c r="R17" s="23">
        <v>2956</v>
      </c>
      <c r="S17" s="65">
        <f aca="true" t="shared" si="5" ref="S17:S31">(O17/P17*100)-100</f>
        <v>-8.507670850767084</v>
      </c>
      <c r="T17" s="77">
        <v>49463</v>
      </c>
      <c r="U17" s="15">
        <f t="shared" si="1"/>
        <v>1593.142857142857</v>
      </c>
      <c r="V17" s="77">
        <f t="shared" si="2"/>
        <v>60615</v>
      </c>
      <c r="W17" s="77">
        <v>12450</v>
      </c>
      <c r="X17" s="78">
        <f t="shared" si="3"/>
        <v>15035</v>
      </c>
    </row>
    <row r="18" spans="1:24" ht="13.5" customHeight="1">
      <c r="A18" s="74">
        <v>5</v>
      </c>
      <c r="B18" s="74">
        <v>5</v>
      </c>
      <c r="C18" s="4" t="s">
        <v>69</v>
      </c>
      <c r="D18" s="16" t="s">
        <v>61</v>
      </c>
      <c r="E18" s="16" t="s">
        <v>42</v>
      </c>
      <c r="F18" s="38">
        <v>2</v>
      </c>
      <c r="G18" s="38">
        <v>3</v>
      </c>
      <c r="H18" s="15">
        <v>6024</v>
      </c>
      <c r="I18" s="15">
        <v>6090</v>
      </c>
      <c r="J18" s="83">
        <v>1193</v>
      </c>
      <c r="K18" s="83">
        <v>1263</v>
      </c>
      <c r="L18" s="65">
        <f t="shared" si="4"/>
        <v>-1.083743842364541</v>
      </c>
      <c r="M18" s="15">
        <f t="shared" si="0"/>
        <v>2008</v>
      </c>
      <c r="N18" s="75">
        <v>3</v>
      </c>
      <c r="O18" s="15">
        <v>10242</v>
      </c>
      <c r="P18" s="15">
        <v>9713</v>
      </c>
      <c r="Q18" s="15">
        <v>2177</v>
      </c>
      <c r="R18" s="15">
        <v>2103</v>
      </c>
      <c r="S18" s="65">
        <f t="shared" si="5"/>
        <v>5.4463090703181365</v>
      </c>
      <c r="T18" s="90">
        <v>11058</v>
      </c>
      <c r="U18" s="15">
        <f t="shared" si="1"/>
        <v>3414</v>
      </c>
      <c r="V18" s="77">
        <f t="shared" si="2"/>
        <v>21300</v>
      </c>
      <c r="W18" s="77">
        <v>2419</v>
      </c>
      <c r="X18" s="78">
        <f t="shared" si="3"/>
        <v>4596</v>
      </c>
    </row>
    <row r="19" spans="1:24" ht="12.75">
      <c r="A19" s="74">
        <v>6</v>
      </c>
      <c r="B19" s="74">
        <v>6</v>
      </c>
      <c r="C19" s="4" t="s">
        <v>60</v>
      </c>
      <c r="D19" s="16" t="s">
        <v>61</v>
      </c>
      <c r="E19" s="16" t="s">
        <v>42</v>
      </c>
      <c r="F19" s="38">
        <v>8</v>
      </c>
      <c r="G19" s="38">
        <v>7</v>
      </c>
      <c r="H19" s="15">
        <v>4276</v>
      </c>
      <c r="I19" s="15">
        <v>7577</v>
      </c>
      <c r="J19" s="15">
        <v>920</v>
      </c>
      <c r="K19" s="15">
        <v>1771</v>
      </c>
      <c r="L19" s="65">
        <f t="shared" si="4"/>
        <v>-43.56605516695262</v>
      </c>
      <c r="M19" s="15">
        <f t="shared" si="0"/>
        <v>610.8571428571429</v>
      </c>
      <c r="N19" s="38">
        <v>7</v>
      </c>
      <c r="O19" s="23">
        <v>7838</v>
      </c>
      <c r="P19" s="23">
        <v>9644</v>
      </c>
      <c r="Q19" s="15">
        <v>1678</v>
      </c>
      <c r="R19" s="15">
        <v>2286</v>
      </c>
      <c r="S19" s="65">
        <f t="shared" si="5"/>
        <v>-18.726669431771043</v>
      </c>
      <c r="T19" s="77">
        <v>195618</v>
      </c>
      <c r="U19" s="15">
        <f t="shared" si="1"/>
        <v>1119.7142857142858</v>
      </c>
      <c r="V19" s="77">
        <f t="shared" si="2"/>
        <v>203456</v>
      </c>
      <c r="W19" s="77">
        <v>46631</v>
      </c>
      <c r="X19" s="78">
        <f t="shared" si="3"/>
        <v>48309</v>
      </c>
    </row>
    <row r="20" spans="1:24" ht="12.75">
      <c r="A20" s="74">
        <v>7</v>
      </c>
      <c r="B20" s="74">
        <v>3</v>
      </c>
      <c r="C20" s="4" t="s">
        <v>68</v>
      </c>
      <c r="D20" s="16" t="s">
        <v>43</v>
      </c>
      <c r="E20" s="16" t="s">
        <v>44</v>
      </c>
      <c r="F20" s="38">
        <v>2</v>
      </c>
      <c r="G20" s="38">
        <v>4</v>
      </c>
      <c r="H20" s="15">
        <v>4978</v>
      </c>
      <c r="I20" s="15">
        <v>8424</v>
      </c>
      <c r="J20" s="15">
        <v>1096</v>
      </c>
      <c r="K20" s="15">
        <v>1936</v>
      </c>
      <c r="L20" s="65">
        <f t="shared" si="4"/>
        <v>-40.90693257359924</v>
      </c>
      <c r="M20" s="15">
        <f t="shared" si="0"/>
        <v>1244.5</v>
      </c>
      <c r="N20" s="75">
        <v>4</v>
      </c>
      <c r="O20" s="23">
        <v>7754</v>
      </c>
      <c r="P20" s="23">
        <v>10188</v>
      </c>
      <c r="Q20" s="23">
        <v>1867</v>
      </c>
      <c r="R20" s="23">
        <v>2484</v>
      </c>
      <c r="S20" s="65">
        <f t="shared" si="5"/>
        <v>-23.89085198272477</v>
      </c>
      <c r="T20" s="77">
        <v>10722</v>
      </c>
      <c r="U20" s="15">
        <f t="shared" si="1"/>
        <v>1938.5</v>
      </c>
      <c r="V20" s="77">
        <f t="shared" si="2"/>
        <v>18476</v>
      </c>
      <c r="W20" s="77">
        <v>2604</v>
      </c>
      <c r="X20" s="78">
        <f t="shared" si="3"/>
        <v>4471</v>
      </c>
    </row>
    <row r="21" spans="1:24" ht="12.75">
      <c r="A21" s="74">
        <v>8</v>
      </c>
      <c r="B21" s="74">
        <v>4</v>
      </c>
      <c r="C21" s="4" t="s">
        <v>65</v>
      </c>
      <c r="D21" s="16" t="s">
        <v>61</v>
      </c>
      <c r="E21" s="16" t="s">
        <v>42</v>
      </c>
      <c r="F21" s="38">
        <v>3</v>
      </c>
      <c r="G21" s="38">
        <v>5</v>
      </c>
      <c r="H21" s="15">
        <v>4503</v>
      </c>
      <c r="I21" s="15">
        <v>7399</v>
      </c>
      <c r="J21" s="15">
        <v>956</v>
      </c>
      <c r="K21" s="15">
        <v>1707</v>
      </c>
      <c r="L21" s="65">
        <f t="shared" si="4"/>
        <v>-39.1404243816732</v>
      </c>
      <c r="M21" s="15">
        <f t="shared" si="0"/>
        <v>900.6</v>
      </c>
      <c r="N21" s="75">
        <v>5</v>
      </c>
      <c r="O21" s="15">
        <v>7124</v>
      </c>
      <c r="P21" s="15">
        <v>9738</v>
      </c>
      <c r="Q21" s="15">
        <v>1671</v>
      </c>
      <c r="R21" s="15">
        <v>2332</v>
      </c>
      <c r="S21" s="65">
        <f t="shared" si="5"/>
        <v>-26.843294310946803</v>
      </c>
      <c r="T21" s="77">
        <v>25264</v>
      </c>
      <c r="U21" s="15">
        <f t="shared" si="1"/>
        <v>1424.8</v>
      </c>
      <c r="V21" s="77">
        <f t="shared" si="2"/>
        <v>32388</v>
      </c>
      <c r="W21" s="77">
        <v>6022</v>
      </c>
      <c r="X21" s="78">
        <f t="shared" si="3"/>
        <v>7693</v>
      </c>
    </row>
    <row r="22" spans="1:24" ht="12.75">
      <c r="A22" s="74">
        <v>9</v>
      </c>
      <c r="B22" s="74">
        <v>7</v>
      </c>
      <c r="C22" s="4" t="s">
        <v>64</v>
      </c>
      <c r="D22" s="16" t="s">
        <v>43</v>
      </c>
      <c r="E22" s="16" t="s">
        <v>44</v>
      </c>
      <c r="F22" s="38">
        <v>4</v>
      </c>
      <c r="G22" s="38">
        <v>6</v>
      </c>
      <c r="H22" s="25">
        <v>3544</v>
      </c>
      <c r="I22" s="25">
        <v>7568</v>
      </c>
      <c r="J22" s="91">
        <v>779</v>
      </c>
      <c r="K22" s="91">
        <v>1634</v>
      </c>
      <c r="L22" s="65">
        <f t="shared" si="4"/>
        <v>-53.17124735729387</v>
      </c>
      <c r="M22" s="15">
        <f t="shared" si="0"/>
        <v>590.6666666666666</v>
      </c>
      <c r="N22" s="39">
        <v>6</v>
      </c>
      <c r="O22" s="15">
        <v>6763</v>
      </c>
      <c r="P22" s="15">
        <v>9251</v>
      </c>
      <c r="Q22" s="15">
        <v>1718</v>
      </c>
      <c r="R22" s="15">
        <v>2116</v>
      </c>
      <c r="S22" s="65">
        <f t="shared" si="5"/>
        <v>-26.894389795697762</v>
      </c>
      <c r="T22" s="77">
        <v>36811</v>
      </c>
      <c r="U22" s="15">
        <f t="shared" si="1"/>
        <v>1127.1666666666667</v>
      </c>
      <c r="V22" s="77">
        <f t="shared" si="2"/>
        <v>43574</v>
      </c>
      <c r="W22" s="77">
        <v>8242</v>
      </c>
      <c r="X22" s="78">
        <f t="shared" si="3"/>
        <v>9960</v>
      </c>
    </row>
    <row r="23" spans="1:24" ht="12.75">
      <c r="A23" s="74">
        <v>10</v>
      </c>
      <c r="B23" s="74">
        <v>8</v>
      </c>
      <c r="C23" s="4" t="s">
        <v>70</v>
      </c>
      <c r="D23" s="16" t="s">
        <v>46</v>
      </c>
      <c r="E23" s="16" t="s">
        <v>42</v>
      </c>
      <c r="F23" s="38">
        <v>2</v>
      </c>
      <c r="G23" s="38">
        <v>4</v>
      </c>
      <c r="H23" s="25">
        <v>3120</v>
      </c>
      <c r="I23" s="25">
        <v>5584</v>
      </c>
      <c r="J23" s="77">
        <v>693</v>
      </c>
      <c r="K23" s="77">
        <v>1246</v>
      </c>
      <c r="L23" s="65">
        <f t="shared" si="4"/>
        <v>-44.126074498567334</v>
      </c>
      <c r="M23" s="15">
        <f t="shared" si="0"/>
        <v>780</v>
      </c>
      <c r="N23" s="39">
        <v>4</v>
      </c>
      <c r="O23" s="15">
        <v>6498</v>
      </c>
      <c r="P23" s="15">
        <v>7468</v>
      </c>
      <c r="Q23" s="15">
        <v>1579</v>
      </c>
      <c r="R23" s="15">
        <v>1725</v>
      </c>
      <c r="S23" s="65">
        <f t="shared" si="5"/>
        <v>-12.988752008569904</v>
      </c>
      <c r="T23" s="77">
        <v>8115</v>
      </c>
      <c r="U23" s="15">
        <f t="shared" si="1"/>
        <v>1624.5</v>
      </c>
      <c r="V23" s="77">
        <f t="shared" si="2"/>
        <v>14613</v>
      </c>
      <c r="W23" s="79">
        <v>1873</v>
      </c>
      <c r="X23" s="78">
        <f t="shared" si="3"/>
        <v>3452</v>
      </c>
    </row>
    <row r="24" spans="1:24" ht="12.75">
      <c r="A24" s="74">
        <v>11</v>
      </c>
      <c r="B24" s="74">
        <v>11</v>
      </c>
      <c r="C24" s="4" t="s">
        <v>66</v>
      </c>
      <c r="D24" s="16" t="s">
        <v>46</v>
      </c>
      <c r="E24" s="16" t="s">
        <v>47</v>
      </c>
      <c r="F24" s="38">
        <v>3</v>
      </c>
      <c r="G24" s="38">
        <v>2</v>
      </c>
      <c r="H24" s="25">
        <v>3305</v>
      </c>
      <c r="I24" s="25">
        <v>4365</v>
      </c>
      <c r="J24" s="25">
        <v>691</v>
      </c>
      <c r="K24" s="25">
        <v>961</v>
      </c>
      <c r="L24" s="65">
        <f t="shared" si="4"/>
        <v>-24.284077892325314</v>
      </c>
      <c r="M24" s="15">
        <f t="shared" si="0"/>
        <v>1652.5</v>
      </c>
      <c r="N24" s="38">
        <v>2</v>
      </c>
      <c r="O24" s="15">
        <v>6343</v>
      </c>
      <c r="P24" s="15">
        <v>5690</v>
      </c>
      <c r="Q24" s="15">
        <v>1456</v>
      </c>
      <c r="R24" s="15">
        <v>1284</v>
      </c>
      <c r="S24" s="65">
        <f t="shared" si="5"/>
        <v>11.476274165202113</v>
      </c>
      <c r="T24" s="90">
        <v>13865</v>
      </c>
      <c r="U24" s="15">
        <f t="shared" si="1"/>
        <v>3171.5</v>
      </c>
      <c r="V24" s="77">
        <f t="shared" si="2"/>
        <v>20208</v>
      </c>
      <c r="W24" s="79">
        <v>3088</v>
      </c>
      <c r="X24" s="78">
        <f t="shared" si="3"/>
        <v>4544</v>
      </c>
    </row>
    <row r="25" spans="1:24" ht="12.75" customHeight="1">
      <c r="A25" s="52">
        <v>12</v>
      </c>
      <c r="B25" s="74">
        <v>17</v>
      </c>
      <c r="C25" s="4" t="s">
        <v>56</v>
      </c>
      <c r="D25" s="16" t="s">
        <v>46</v>
      </c>
      <c r="E25" s="16" t="s">
        <v>57</v>
      </c>
      <c r="F25" s="38">
        <v>9</v>
      </c>
      <c r="G25" s="38">
        <v>5</v>
      </c>
      <c r="H25" s="25">
        <v>2529</v>
      </c>
      <c r="I25" s="25">
        <v>2722</v>
      </c>
      <c r="J25" s="25">
        <v>509</v>
      </c>
      <c r="K25" s="25">
        <v>443</v>
      </c>
      <c r="L25" s="65">
        <f t="shared" si="4"/>
        <v>-7.09037472446731</v>
      </c>
      <c r="M25" s="15">
        <f t="shared" si="0"/>
        <v>505.8</v>
      </c>
      <c r="N25" s="75">
        <v>5</v>
      </c>
      <c r="O25" s="15">
        <v>5645</v>
      </c>
      <c r="P25" s="15">
        <v>3153</v>
      </c>
      <c r="Q25" s="25">
        <v>1184</v>
      </c>
      <c r="R25" s="25">
        <v>530</v>
      </c>
      <c r="S25" s="65">
        <f t="shared" si="5"/>
        <v>79.03583888360293</v>
      </c>
      <c r="T25" s="79">
        <v>84558</v>
      </c>
      <c r="U25" s="15">
        <f t="shared" si="1"/>
        <v>1129</v>
      </c>
      <c r="V25" s="77">
        <f t="shared" si="2"/>
        <v>90203</v>
      </c>
      <c r="W25" s="77">
        <v>22605</v>
      </c>
      <c r="X25" s="78">
        <f t="shared" si="3"/>
        <v>23789</v>
      </c>
    </row>
    <row r="26" spans="1:24" ht="12.75" customHeight="1">
      <c r="A26" s="74">
        <v>13</v>
      </c>
      <c r="B26" s="52">
        <v>12</v>
      </c>
      <c r="C26" s="4" t="s">
        <v>55</v>
      </c>
      <c r="D26" s="16" t="s">
        <v>52</v>
      </c>
      <c r="E26" s="16" t="s">
        <v>36</v>
      </c>
      <c r="F26" s="38">
        <v>10</v>
      </c>
      <c r="G26" s="38">
        <v>7</v>
      </c>
      <c r="H26" s="15">
        <v>3032</v>
      </c>
      <c r="I26" s="15">
        <v>3027</v>
      </c>
      <c r="J26" s="23">
        <v>596</v>
      </c>
      <c r="K26" s="23">
        <v>629</v>
      </c>
      <c r="L26" s="65">
        <f t="shared" si="4"/>
        <v>0.16518004625041272</v>
      </c>
      <c r="M26" s="15">
        <f t="shared" si="0"/>
        <v>433.14285714285717</v>
      </c>
      <c r="N26" s="38">
        <v>7</v>
      </c>
      <c r="O26" s="23">
        <v>5246</v>
      </c>
      <c r="P26" s="23">
        <v>4650</v>
      </c>
      <c r="Q26" s="23">
        <v>1054</v>
      </c>
      <c r="R26" s="23">
        <v>959</v>
      </c>
      <c r="S26" s="65">
        <f t="shared" si="5"/>
        <v>12.817204301075265</v>
      </c>
      <c r="T26" s="79">
        <v>247800</v>
      </c>
      <c r="U26" s="15">
        <f t="shared" si="1"/>
        <v>749.4285714285714</v>
      </c>
      <c r="V26" s="77">
        <f t="shared" si="2"/>
        <v>253046</v>
      </c>
      <c r="W26" s="77">
        <v>56032</v>
      </c>
      <c r="X26" s="78">
        <f t="shared" si="3"/>
        <v>57086</v>
      </c>
    </row>
    <row r="27" spans="1:24" ht="12.75">
      <c r="A27" s="74">
        <v>14</v>
      </c>
      <c r="B27" s="74">
        <v>10</v>
      </c>
      <c r="C27" s="4" t="s">
        <v>59</v>
      </c>
      <c r="D27" s="16" t="s">
        <v>43</v>
      </c>
      <c r="E27" s="16" t="s">
        <v>44</v>
      </c>
      <c r="F27" s="38">
        <v>8</v>
      </c>
      <c r="G27" s="38">
        <v>10</v>
      </c>
      <c r="H27" s="25">
        <v>3132</v>
      </c>
      <c r="I27" s="25">
        <v>5008</v>
      </c>
      <c r="J27" s="91">
        <v>483</v>
      </c>
      <c r="K27" s="91">
        <v>895</v>
      </c>
      <c r="L27" s="65">
        <f t="shared" si="4"/>
        <v>-37.460063897763575</v>
      </c>
      <c r="M27" s="15">
        <f t="shared" si="0"/>
        <v>313.2</v>
      </c>
      <c r="N27" s="75">
        <v>10</v>
      </c>
      <c r="O27" s="76">
        <v>4845</v>
      </c>
      <c r="P27" s="76">
        <v>6119</v>
      </c>
      <c r="Q27" s="76">
        <v>783</v>
      </c>
      <c r="R27" s="76">
        <v>1125</v>
      </c>
      <c r="S27" s="65">
        <f t="shared" si="5"/>
        <v>-20.82039548945906</v>
      </c>
      <c r="T27" s="77">
        <v>188099</v>
      </c>
      <c r="U27" s="15">
        <f t="shared" si="1"/>
        <v>484.5</v>
      </c>
      <c r="V27" s="77">
        <f t="shared" si="2"/>
        <v>192944</v>
      </c>
      <c r="W27" s="79">
        <v>33624</v>
      </c>
      <c r="X27" s="78">
        <f t="shared" si="3"/>
        <v>34407</v>
      </c>
    </row>
    <row r="28" spans="1:24" ht="12.75">
      <c r="A28" s="74">
        <v>15</v>
      </c>
      <c r="B28" s="74">
        <v>16</v>
      </c>
      <c r="C28" s="4" t="s">
        <v>71</v>
      </c>
      <c r="D28" s="16" t="s">
        <v>46</v>
      </c>
      <c r="E28" s="16" t="s">
        <v>57</v>
      </c>
      <c r="F28" s="38">
        <v>2</v>
      </c>
      <c r="G28" s="38">
        <v>4</v>
      </c>
      <c r="H28" s="25">
        <v>1824</v>
      </c>
      <c r="I28" s="25">
        <v>2745</v>
      </c>
      <c r="J28" s="25">
        <v>280</v>
      </c>
      <c r="K28" s="25">
        <v>438</v>
      </c>
      <c r="L28" s="65">
        <f t="shared" si="4"/>
        <v>-33.55191256830601</v>
      </c>
      <c r="M28" s="15">
        <f t="shared" si="0"/>
        <v>456</v>
      </c>
      <c r="N28" s="75">
        <v>4</v>
      </c>
      <c r="O28" s="15">
        <v>4142</v>
      </c>
      <c r="P28" s="15">
        <v>3623</v>
      </c>
      <c r="Q28" s="15">
        <v>699</v>
      </c>
      <c r="R28" s="15">
        <v>792</v>
      </c>
      <c r="S28" s="65">
        <f t="shared" si="5"/>
        <v>14.325144907535176</v>
      </c>
      <c r="T28" s="77">
        <v>3643</v>
      </c>
      <c r="U28" s="15">
        <f t="shared" si="1"/>
        <v>1035.5</v>
      </c>
      <c r="V28" s="77">
        <f t="shared" si="2"/>
        <v>7785</v>
      </c>
      <c r="W28" s="79">
        <v>903</v>
      </c>
      <c r="X28" s="78">
        <f t="shared" si="3"/>
        <v>1602</v>
      </c>
    </row>
    <row r="29" spans="1:24" ht="12.75">
      <c r="A29" s="74">
        <v>16</v>
      </c>
      <c r="B29" s="74">
        <v>9</v>
      </c>
      <c r="C29" s="4" t="s">
        <v>53</v>
      </c>
      <c r="D29" s="16" t="s">
        <v>45</v>
      </c>
      <c r="E29" s="16" t="s">
        <v>42</v>
      </c>
      <c r="F29" s="38">
        <v>17</v>
      </c>
      <c r="G29" s="38">
        <v>21</v>
      </c>
      <c r="H29" s="25">
        <v>1902</v>
      </c>
      <c r="I29" s="25">
        <v>931</v>
      </c>
      <c r="J29" s="15">
        <v>458</v>
      </c>
      <c r="K29" s="15">
        <v>208</v>
      </c>
      <c r="L29" s="65">
        <f t="shared" si="4"/>
        <v>104.296455424275</v>
      </c>
      <c r="M29" s="15">
        <f t="shared" si="0"/>
        <v>90.57142857142857</v>
      </c>
      <c r="N29" s="39">
        <v>21</v>
      </c>
      <c r="O29" s="15">
        <v>3903</v>
      </c>
      <c r="P29" s="15">
        <v>6225</v>
      </c>
      <c r="Q29" s="15">
        <v>987</v>
      </c>
      <c r="R29" s="15">
        <v>1574</v>
      </c>
      <c r="S29" s="65">
        <f t="shared" si="5"/>
        <v>-37.30120481927711</v>
      </c>
      <c r="T29" s="77">
        <v>921255</v>
      </c>
      <c r="U29" s="15">
        <f t="shared" si="1"/>
        <v>185.85714285714286</v>
      </c>
      <c r="V29" s="77">
        <f t="shared" si="2"/>
        <v>925158</v>
      </c>
      <c r="W29" s="79">
        <v>200007</v>
      </c>
      <c r="X29" s="78">
        <f t="shared" si="3"/>
        <v>200994</v>
      </c>
    </row>
    <row r="30" spans="1:24" ht="12.75">
      <c r="A30" s="74">
        <v>17</v>
      </c>
      <c r="B30" s="74">
        <v>18</v>
      </c>
      <c r="C30" s="4" t="s">
        <v>58</v>
      </c>
      <c r="D30" s="16" t="s">
        <v>46</v>
      </c>
      <c r="E30" s="16" t="s">
        <v>42</v>
      </c>
      <c r="F30" s="38">
        <v>9</v>
      </c>
      <c r="G30" s="38">
        <v>4</v>
      </c>
      <c r="H30" s="15">
        <v>1401</v>
      </c>
      <c r="I30" s="15">
        <v>2116</v>
      </c>
      <c r="J30" s="25">
        <v>311</v>
      </c>
      <c r="K30" s="25">
        <v>487</v>
      </c>
      <c r="L30" s="65">
        <f t="shared" si="4"/>
        <v>-33.79017013232513</v>
      </c>
      <c r="M30" s="15">
        <f t="shared" si="0"/>
        <v>350.25</v>
      </c>
      <c r="N30" s="39">
        <v>4</v>
      </c>
      <c r="O30" s="15">
        <v>2468</v>
      </c>
      <c r="P30" s="15">
        <v>3103</v>
      </c>
      <c r="Q30" s="15">
        <v>582</v>
      </c>
      <c r="R30" s="15">
        <v>717</v>
      </c>
      <c r="S30" s="65">
        <f t="shared" si="5"/>
        <v>-20.464067031904605</v>
      </c>
      <c r="T30" s="77">
        <v>77657</v>
      </c>
      <c r="U30" s="15">
        <f t="shared" si="1"/>
        <v>617</v>
      </c>
      <c r="V30" s="77">
        <f t="shared" si="2"/>
        <v>80125</v>
      </c>
      <c r="W30" s="77">
        <v>18037</v>
      </c>
      <c r="X30" s="78">
        <f t="shared" si="3"/>
        <v>18619</v>
      </c>
    </row>
    <row r="31" spans="1:24" ht="12.75">
      <c r="A31" s="74">
        <v>18</v>
      </c>
      <c r="B31" s="74">
        <v>14</v>
      </c>
      <c r="C31" s="4" t="s">
        <v>67</v>
      </c>
      <c r="D31" s="16" t="s">
        <v>46</v>
      </c>
      <c r="E31" s="16" t="s">
        <v>36</v>
      </c>
      <c r="F31" s="38">
        <v>3</v>
      </c>
      <c r="G31" s="38">
        <v>2</v>
      </c>
      <c r="H31" s="25">
        <v>1017</v>
      </c>
      <c r="I31" s="25">
        <v>2749</v>
      </c>
      <c r="J31" s="83">
        <v>220</v>
      </c>
      <c r="K31" s="83">
        <v>606</v>
      </c>
      <c r="L31" s="65">
        <f t="shared" si="4"/>
        <v>-63.00472899236086</v>
      </c>
      <c r="M31" s="15">
        <f t="shared" si="0"/>
        <v>508.5</v>
      </c>
      <c r="N31" s="38">
        <v>2</v>
      </c>
      <c r="O31" s="23">
        <v>1957</v>
      </c>
      <c r="P31" s="23">
        <v>4035</v>
      </c>
      <c r="Q31" s="23">
        <v>473</v>
      </c>
      <c r="R31" s="23">
        <v>918</v>
      </c>
      <c r="S31" s="65">
        <f t="shared" si="5"/>
        <v>-51.499380421313504</v>
      </c>
      <c r="T31" s="84">
        <v>9877</v>
      </c>
      <c r="U31" s="15">
        <f t="shared" si="1"/>
        <v>978.5</v>
      </c>
      <c r="V31" s="77">
        <f t="shared" si="2"/>
        <v>11834</v>
      </c>
      <c r="W31" s="77">
        <v>2229</v>
      </c>
      <c r="X31" s="78">
        <f t="shared" si="3"/>
        <v>2702</v>
      </c>
    </row>
    <row r="32" spans="1:24" ht="12.75">
      <c r="A32" s="74">
        <v>19</v>
      </c>
      <c r="B32" s="74"/>
      <c r="C32" s="4"/>
      <c r="D32" s="16"/>
      <c r="E32" s="16"/>
      <c r="F32" s="38"/>
      <c r="G32" s="38"/>
      <c r="H32" s="15"/>
      <c r="I32" s="15"/>
      <c r="J32" s="15"/>
      <c r="K32" s="15"/>
      <c r="L32" s="65"/>
      <c r="M32" s="15"/>
      <c r="N32" s="75"/>
      <c r="O32" s="15"/>
      <c r="P32" s="15"/>
      <c r="Q32" s="15"/>
      <c r="R32" s="15"/>
      <c r="S32" s="67"/>
      <c r="T32" s="84"/>
      <c r="U32" s="15"/>
      <c r="V32" s="77"/>
      <c r="W32" s="77"/>
      <c r="X32" s="78"/>
    </row>
    <row r="33" spans="1:24" ht="13.5" thickBot="1">
      <c r="A33" s="51">
        <v>20</v>
      </c>
      <c r="B33" s="51"/>
      <c r="C33" s="4"/>
      <c r="D33" s="16"/>
      <c r="E33" s="16"/>
      <c r="F33" s="38"/>
      <c r="G33" s="38"/>
      <c r="H33" s="15"/>
      <c r="I33" s="15"/>
      <c r="J33" s="89"/>
      <c r="K33" s="89"/>
      <c r="L33" s="65"/>
      <c r="M33" s="15"/>
      <c r="N33" s="75"/>
      <c r="O33" s="23"/>
      <c r="P33" s="23"/>
      <c r="Q33" s="23"/>
      <c r="R33" s="23"/>
      <c r="S33" s="65"/>
      <c r="T33" s="84"/>
      <c r="U33" s="15"/>
      <c r="V33" s="77"/>
      <c r="W33" s="77"/>
      <c r="X33" s="78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125</v>
      </c>
      <c r="H34" s="32">
        <f>SUM(H14:H33)</f>
        <v>150004</v>
      </c>
      <c r="I34" s="32">
        <v>101397</v>
      </c>
      <c r="J34" s="32">
        <f>SUM(J14:J33)</f>
        <v>31873</v>
      </c>
      <c r="K34" s="32">
        <v>21628</v>
      </c>
      <c r="L34" s="70">
        <f>(H34/I34*100)-100</f>
        <v>47.93731569967554</v>
      </c>
      <c r="M34" s="33">
        <f>H34/G34</f>
        <v>1200.032</v>
      </c>
      <c r="N34" s="35">
        <f>SUM(N14:N33)</f>
        <v>125</v>
      </c>
      <c r="O34" s="32">
        <f>SUM(O14:O33)</f>
        <v>269699</v>
      </c>
      <c r="P34" s="32">
        <v>138513</v>
      </c>
      <c r="Q34" s="32">
        <f>SUM(Q14:Q33)</f>
        <v>62379</v>
      </c>
      <c r="R34" s="32">
        <v>31210</v>
      </c>
      <c r="S34" s="70">
        <f>(O34/P34*100)-100</f>
        <v>94.71024380383068</v>
      </c>
      <c r="T34" s="80">
        <f>SUM(T14:T33)</f>
        <v>2031539</v>
      </c>
      <c r="U34" s="33">
        <f>O34/N34</f>
        <v>2157.592</v>
      </c>
      <c r="V34" s="82">
        <f>SUM(V14:V33)</f>
        <v>2301238</v>
      </c>
      <c r="W34" s="81">
        <f>SUM(W14:W33)</f>
        <v>449035</v>
      </c>
      <c r="X34" s="36">
        <f>SUM(X14:X33)</f>
        <v>511414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23 - Oct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0.677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22 - Oct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43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40115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COUPLES RETREAT</v>
      </c>
      <c r="D14" s="4" t="str">
        <f>'WEEKLY COMPETITIVE REPORT'!D14</f>
        <v>UNI</v>
      </c>
      <c r="E14" s="4" t="str">
        <f>'WEEKLY COMPETITIVE REPORT'!E14</f>
        <v>Karantanija</v>
      </c>
      <c r="F14" s="38">
        <f>'WEEKLY COMPETITIVE REPORT'!F14</f>
        <v>1</v>
      </c>
      <c r="G14" s="38">
        <f>'WEEKLY COMPETITIVE REPORT'!G14</f>
        <v>8</v>
      </c>
      <c r="H14" s="15">
        <f>'WEEKLY COMPETITIVE REPORT'!H14/X4</f>
        <v>105180.20679468241</v>
      </c>
      <c r="I14" s="15">
        <f>'WEEKLY COMPETITIVE REPORT'!I14/X4</f>
        <v>0</v>
      </c>
      <c r="J14" s="23">
        <f>'WEEKLY COMPETITIVE REPORT'!J14</f>
        <v>15527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13147.525849335301</v>
      </c>
      <c r="N14" s="38">
        <f>'WEEKLY COMPETITIVE REPORT'!N14</f>
        <v>8</v>
      </c>
      <c r="O14" s="15">
        <f>'WEEKLY COMPETITIVE REPORT'!O14/X4</f>
        <v>179062.0384047267</v>
      </c>
      <c r="P14" s="15">
        <f>'WEEKLY COMPETITIVE REPORT'!P14/X4</f>
        <v>0</v>
      </c>
      <c r="Q14" s="23">
        <f>'WEEKLY COMPETITIVE REPORT'!Q14</f>
        <v>29088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4778.434268833087</v>
      </c>
      <c r="U14" s="15">
        <f aca="true" t="shared" si="1" ref="U14:U20">O14/N14</f>
        <v>22382.75480059084</v>
      </c>
      <c r="V14" s="26">
        <f aca="true" t="shared" si="2" ref="V14:V20">O14+T14</f>
        <v>183840.4726735598</v>
      </c>
      <c r="W14" s="23">
        <f>'WEEKLY COMPETITIVE REPORT'!W14</f>
        <v>1402</v>
      </c>
      <c r="X14" s="57">
        <f>'WEEKLY COMPETITIVE REPORT'!X14</f>
        <v>30490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UP</v>
      </c>
      <c r="D15" s="4" t="str">
        <f>'WEEKLY COMPETITIVE REPORT'!D15</f>
        <v>WDI</v>
      </c>
      <c r="E15" s="4" t="str">
        <f>'WEEKLY COMPETITIVE REPORT'!E15</f>
        <v>CENEX</v>
      </c>
      <c r="F15" s="38">
        <f>'WEEKLY COMPETITIVE REPORT'!F15</f>
        <v>5</v>
      </c>
      <c r="G15" s="38">
        <f>'WEEKLY COMPETITIVE REPORT'!G15</f>
        <v>18</v>
      </c>
      <c r="H15" s="15">
        <f>'WEEKLY COMPETITIVE REPORT'!H15/X4</f>
        <v>25440.17725258493</v>
      </c>
      <c r="I15" s="15">
        <f>'WEEKLY COMPETITIVE REPORT'!I15/X4</f>
        <v>28902.511078286556</v>
      </c>
      <c r="J15" s="23">
        <f>'WEEKLY COMPETITIVE REPORT'!J15</f>
        <v>3413</v>
      </c>
      <c r="K15" s="23">
        <f>'WEEKLY COMPETITIVE REPORT'!K15</f>
        <v>3916</v>
      </c>
      <c r="L15" s="65">
        <f>'WEEKLY COMPETITIVE REPORT'!L15</f>
        <v>-11.979352992282926</v>
      </c>
      <c r="M15" s="15">
        <f t="shared" si="0"/>
        <v>1413.3431806991628</v>
      </c>
      <c r="N15" s="38">
        <f>'WEEKLY COMPETITIVE REPORT'!N15</f>
        <v>18</v>
      </c>
      <c r="O15" s="15">
        <f>'WEEKLY COMPETITIVE REPORT'!O15/X4</f>
        <v>60193.50073855243</v>
      </c>
      <c r="P15" s="15">
        <f>'WEEKLY COMPETITIVE REPORT'!P15/X4</f>
        <v>34768.09453471196</v>
      </c>
      <c r="Q15" s="23">
        <f>'WEEKLY COMPETITIVE REPORT'!Q15</f>
        <v>8990</v>
      </c>
      <c r="R15" s="23">
        <f>'WEEKLY COMPETITIVE REPORT'!R15</f>
        <v>4934</v>
      </c>
      <c r="S15" s="65">
        <f>'WEEKLY COMPETITIVE REPORT'!S15</f>
        <v>73.12855807630214</v>
      </c>
      <c r="T15" s="15">
        <f>'WEEKLY COMPETITIVE REPORT'!T15/X4</f>
        <v>212522.8951255539</v>
      </c>
      <c r="U15" s="15">
        <f t="shared" si="1"/>
        <v>3344.0833743640237</v>
      </c>
      <c r="V15" s="26">
        <f t="shared" si="2"/>
        <v>272716.39586410637</v>
      </c>
      <c r="W15" s="23">
        <f>'WEEKLY COMPETITIVE REPORT'!W15</f>
        <v>30610</v>
      </c>
      <c r="X15" s="57">
        <f>'WEEKLY COMPETITIVE REPORT'!X15</f>
        <v>39600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SURROGATES</v>
      </c>
      <c r="D16" s="4" t="str">
        <f>'WEEKLY COMPETITIVE REPORT'!D16</f>
        <v>WDI</v>
      </c>
      <c r="E16" s="4" t="str">
        <f>'WEEKLY COMPETITIVE REPORT'!E16</f>
        <v>CENEX</v>
      </c>
      <c r="F16" s="38">
        <f>'WEEKLY COMPETITIVE REPORT'!F16</f>
        <v>1</v>
      </c>
      <c r="G16" s="38">
        <f>'WEEKLY COMPETITIVE REPORT'!G16</f>
        <v>8</v>
      </c>
      <c r="H16" s="15">
        <f>'WEEKLY COMPETITIVE REPORT'!H16/X4</f>
        <v>14611.521418020679</v>
      </c>
      <c r="I16" s="15">
        <f>'WEEKLY COMPETITIVE REPORT'!I16/X4</f>
        <v>0</v>
      </c>
      <c r="J16" s="23">
        <f>'WEEKLY COMPETITIVE REPORT'!J16</f>
        <v>2173</v>
      </c>
      <c r="K16" s="23">
        <f>'WEEKLY COMPETITIVE REPORT'!K16</f>
        <v>0</v>
      </c>
      <c r="L16" s="65">
        <f>'WEEKLY COMPETITIVE REPORT'!L16</f>
        <v>0</v>
      </c>
      <c r="M16" s="15">
        <f t="shared" si="0"/>
        <v>1826.4401772525848</v>
      </c>
      <c r="N16" s="38">
        <f>'WEEKLY COMPETITIVE REPORT'!N16</f>
        <v>8</v>
      </c>
      <c r="O16" s="15">
        <f>'WEEKLY COMPETITIVE REPORT'!O16/X4</f>
        <v>23342.68833087149</v>
      </c>
      <c r="P16" s="15">
        <f>'WEEKLY COMPETITIVE REPORT'!P16/X4</f>
        <v>0</v>
      </c>
      <c r="Q16" s="23">
        <f>'WEEKLY COMPETITIVE REPORT'!Q16</f>
        <v>3808</v>
      </c>
      <c r="R16" s="23">
        <f>'WEEKLY COMPETITIVE REPORT'!R16</f>
        <v>0</v>
      </c>
      <c r="S16" s="65">
        <f>'WEEKLY COMPETITIVE REPORT'!S16</f>
        <v>0</v>
      </c>
      <c r="T16" s="15">
        <f>'WEEKLY COMPETITIVE REPORT'!T16/X4</f>
        <v>917.2821270310192</v>
      </c>
      <c r="U16" s="15">
        <f t="shared" si="1"/>
        <v>2917.836041358936</v>
      </c>
      <c r="V16" s="26">
        <f t="shared" si="2"/>
        <v>24259.97045790251</v>
      </c>
      <c r="W16" s="23">
        <f>'WEEKLY COMPETITIVE REPORT'!W16</f>
        <v>257</v>
      </c>
      <c r="X16" s="57">
        <f>'WEEKLY COMPETITIVE REPORT'!X16</f>
        <v>4065</v>
      </c>
    </row>
    <row r="17" spans="1:24" ht="12.75">
      <c r="A17" s="51">
        <v>4</v>
      </c>
      <c r="B17" s="4">
        <f>'WEEKLY COMPETITIVE REPORT'!B17</f>
        <v>2</v>
      </c>
      <c r="C17" s="4" t="str">
        <f>'WEEKLY COMPETITIVE REPORT'!C17</f>
        <v>SLOVENKA (domes)</v>
      </c>
      <c r="D17" s="4" t="str">
        <f>'WEEKLY COMPETITIVE REPORT'!D17</f>
        <v>INDEP</v>
      </c>
      <c r="E17" s="4" t="str">
        <f>'WEEKLY COMPETITIVE REPORT'!E17</f>
        <v>Cinemania</v>
      </c>
      <c r="F17" s="38">
        <f>'WEEKLY COMPETITIVE REPORT'!F17</f>
        <v>4</v>
      </c>
      <c r="G17" s="38">
        <f>'WEEKLY COMPETITIVE REPORT'!G17</f>
        <v>7</v>
      </c>
      <c r="H17" s="15">
        <f>'WEEKLY COMPETITIVE REPORT'!H17/X4</f>
        <v>10480.059084194978</v>
      </c>
      <c r="I17" s="15">
        <f>'WEEKLY COMPETITIVE REPORT'!I17/X4</f>
        <v>12302.806499261447</v>
      </c>
      <c r="J17" s="23">
        <f>'WEEKLY COMPETITIVE REPORT'!J17</f>
        <v>1575</v>
      </c>
      <c r="K17" s="23">
        <f>'WEEKLY COMPETITIVE REPORT'!K17</f>
        <v>1878</v>
      </c>
      <c r="L17" s="65">
        <f>'WEEKLY COMPETITIVE REPORT'!L17</f>
        <v>-14.815704166166412</v>
      </c>
      <c r="M17" s="15">
        <f t="shared" si="0"/>
        <v>1497.1512977421396</v>
      </c>
      <c r="N17" s="38">
        <f>'WEEKLY COMPETITIVE REPORT'!N17</f>
        <v>7</v>
      </c>
      <c r="O17" s="15">
        <f>'WEEKLY COMPETITIVE REPORT'!O17/X4</f>
        <v>16472.673559822746</v>
      </c>
      <c r="P17" s="15">
        <f>'WEEKLY COMPETITIVE REPORT'!P17/X4</f>
        <v>18004.431314623336</v>
      </c>
      <c r="Q17" s="23">
        <f>'WEEKLY COMPETITIVE REPORT'!Q17</f>
        <v>2585</v>
      </c>
      <c r="R17" s="23">
        <f>'WEEKLY COMPETITIVE REPORT'!R17</f>
        <v>2956</v>
      </c>
      <c r="S17" s="65">
        <f>'WEEKLY COMPETITIVE REPORT'!S17</f>
        <v>-8.507670850767084</v>
      </c>
      <c r="T17" s="15">
        <f>'WEEKLY COMPETITIVE REPORT'!T17/X4</f>
        <v>73062.03840472673</v>
      </c>
      <c r="U17" s="15">
        <f t="shared" si="1"/>
        <v>2353.239079974678</v>
      </c>
      <c r="V17" s="26">
        <f t="shared" si="2"/>
        <v>89534.71196454947</v>
      </c>
      <c r="W17" s="23">
        <f>'WEEKLY COMPETITIVE REPORT'!W17</f>
        <v>12450</v>
      </c>
      <c r="X17" s="57">
        <f>'WEEKLY COMPETITIVE REPORT'!X17</f>
        <v>15035</v>
      </c>
    </row>
    <row r="18" spans="1:24" ht="13.5" customHeight="1">
      <c r="A18" s="51">
        <v>5</v>
      </c>
      <c r="B18" s="4">
        <f>'WEEKLY COMPETITIVE REPORT'!B18</f>
        <v>5</v>
      </c>
      <c r="C18" s="4" t="str">
        <f>'WEEKLY COMPETITIVE REPORT'!C18</f>
        <v>JULIE &amp; JULIA</v>
      </c>
      <c r="D18" s="4" t="str">
        <f>'WEEKLY COMPETITIVE REPORT'!D18</f>
        <v>SONY</v>
      </c>
      <c r="E18" s="4" t="str">
        <f>'WEEKLY COMPETITIVE REPORT'!E18</f>
        <v>CF</v>
      </c>
      <c r="F18" s="38">
        <f>'WEEKLY COMPETITIVE REPORT'!F18</f>
        <v>2</v>
      </c>
      <c r="G18" s="38">
        <f>'WEEKLY COMPETITIVE REPORT'!G18</f>
        <v>3</v>
      </c>
      <c r="H18" s="15">
        <f>'WEEKLY COMPETITIVE REPORT'!H18/X4</f>
        <v>8898.07976366322</v>
      </c>
      <c r="I18" s="15">
        <f>'WEEKLY COMPETITIVE REPORT'!I18/X4</f>
        <v>8995.568685376662</v>
      </c>
      <c r="J18" s="23">
        <f>'WEEKLY COMPETITIVE REPORT'!J18</f>
        <v>1193</v>
      </c>
      <c r="K18" s="23">
        <f>'WEEKLY COMPETITIVE REPORT'!K18</f>
        <v>1263</v>
      </c>
      <c r="L18" s="65">
        <f>'WEEKLY COMPETITIVE REPORT'!L18</f>
        <v>-1.083743842364541</v>
      </c>
      <c r="M18" s="15">
        <f t="shared" si="0"/>
        <v>2966.02658788774</v>
      </c>
      <c r="N18" s="38">
        <f>'WEEKLY COMPETITIVE REPORT'!N18</f>
        <v>3</v>
      </c>
      <c r="O18" s="15">
        <f>'WEEKLY COMPETITIVE REPORT'!O18/X4</f>
        <v>15128.508124076809</v>
      </c>
      <c r="P18" s="15">
        <f>'WEEKLY COMPETITIVE REPORT'!P18/X4</f>
        <v>14347.11964549483</v>
      </c>
      <c r="Q18" s="23">
        <f>'WEEKLY COMPETITIVE REPORT'!Q18</f>
        <v>2177</v>
      </c>
      <c r="R18" s="23">
        <f>'WEEKLY COMPETITIVE REPORT'!R18</f>
        <v>2103</v>
      </c>
      <c r="S18" s="65">
        <f>'WEEKLY COMPETITIVE REPORT'!S18</f>
        <v>5.4463090703181365</v>
      </c>
      <c r="T18" s="15">
        <f>'WEEKLY COMPETITIVE REPORT'!T18/X4</f>
        <v>16333.825701624814</v>
      </c>
      <c r="U18" s="15">
        <f t="shared" si="1"/>
        <v>5042.836041358936</v>
      </c>
      <c r="V18" s="26">
        <f t="shared" si="2"/>
        <v>31462.333825701622</v>
      </c>
      <c r="W18" s="23">
        <f>'WEEKLY COMPETITIVE REPORT'!W18</f>
        <v>2419</v>
      </c>
      <c r="X18" s="57">
        <f>'WEEKLY COMPETITIVE REPORT'!X18</f>
        <v>4596</v>
      </c>
    </row>
    <row r="19" spans="1:24" ht="12.75">
      <c r="A19" s="51">
        <v>6</v>
      </c>
      <c r="B19" s="4">
        <f>'WEEKLY COMPETITIVE REPORT'!B19</f>
        <v>6</v>
      </c>
      <c r="C19" s="4" t="str">
        <f>'WEEKLY COMPETITIVE REPORT'!C19</f>
        <v>UGLY TRUTH</v>
      </c>
      <c r="D19" s="4" t="str">
        <f>'WEEKLY COMPETITIVE REPORT'!D19</f>
        <v>SONY</v>
      </c>
      <c r="E19" s="4" t="str">
        <f>'WEEKLY COMPETITIVE REPORT'!E19</f>
        <v>CF</v>
      </c>
      <c r="F19" s="38">
        <f>'WEEKLY COMPETITIVE REPORT'!F19</f>
        <v>8</v>
      </c>
      <c r="G19" s="38">
        <f>'WEEKLY COMPETITIVE REPORT'!G19</f>
        <v>7</v>
      </c>
      <c r="H19" s="15">
        <f>'WEEKLY COMPETITIVE REPORT'!H19/X4</f>
        <v>6316.100443131462</v>
      </c>
      <c r="I19" s="15">
        <f>'WEEKLY COMPETITIVE REPORT'!I19/X4</f>
        <v>11192.02363367799</v>
      </c>
      <c r="J19" s="23">
        <f>'WEEKLY COMPETITIVE REPORT'!J19</f>
        <v>920</v>
      </c>
      <c r="K19" s="23">
        <f>'WEEKLY COMPETITIVE REPORT'!K19</f>
        <v>1771</v>
      </c>
      <c r="L19" s="65">
        <f>'WEEKLY COMPETITIVE REPORT'!L19</f>
        <v>-43.56605516695262</v>
      </c>
      <c r="M19" s="15">
        <f t="shared" si="0"/>
        <v>902.3000633044946</v>
      </c>
      <c r="N19" s="38">
        <f>'WEEKLY COMPETITIVE REPORT'!N19</f>
        <v>7</v>
      </c>
      <c r="O19" s="15">
        <f>'WEEKLY COMPETITIVE REPORT'!O19/X4</f>
        <v>11577.548005908418</v>
      </c>
      <c r="P19" s="15">
        <f>'WEEKLY COMPETITIVE REPORT'!P19/X4</f>
        <v>14245.19940915805</v>
      </c>
      <c r="Q19" s="23">
        <f>'WEEKLY COMPETITIVE REPORT'!Q19</f>
        <v>1678</v>
      </c>
      <c r="R19" s="23">
        <f>'WEEKLY COMPETITIVE REPORT'!R19</f>
        <v>2286</v>
      </c>
      <c r="S19" s="65">
        <f>'WEEKLY COMPETITIVE REPORT'!S19</f>
        <v>-18.726669431771043</v>
      </c>
      <c r="T19" s="15">
        <f>'WEEKLY COMPETITIVE REPORT'!T19/X4</f>
        <v>288948.3013293944</v>
      </c>
      <c r="U19" s="15">
        <f t="shared" si="1"/>
        <v>1653.9354294154884</v>
      </c>
      <c r="V19" s="26">
        <f t="shared" si="2"/>
        <v>300525.84933530283</v>
      </c>
      <c r="W19" s="23">
        <f>'WEEKLY COMPETITIVE REPORT'!W19</f>
        <v>46631</v>
      </c>
      <c r="X19" s="57">
        <f>'WEEKLY COMPETITIVE REPORT'!X19</f>
        <v>48309</v>
      </c>
    </row>
    <row r="20" spans="1:24" ht="12.75">
      <c r="A20" s="52">
        <v>7</v>
      </c>
      <c r="B20" s="4">
        <f>'WEEKLY COMPETITIVE REPORT'!B20</f>
        <v>3</v>
      </c>
      <c r="C20" s="4" t="str">
        <f>'WEEKLY COMPETITIVE REPORT'!C20</f>
        <v>WHITEOUT</v>
      </c>
      <c r="D20" s="4" t="str">
        <f>'WEEKLY COMPETITIVE REPORT'!D20</f>
        <v>WB</v>
      </c>
      <c r="E20" s="4" t="str">
        <f>'WEEKLY COMPETITIVE REPORT'!E20</f>
        <v>Blitz</v>
      </c>
      <c r="F20" s="38">
        <f>'WEEKLY COMPETITIVE REPORT'!F20</f>
        <v>2</v>
      </c>
      <c r="G20" s="38">
        <f>'WEEKLY COMPETITIVE REPORT'!G20</f>
        <v>4</v>
      </c>
      <c r="H20" s="15">
        <f>'WEEKLY COMPETITIVE REPORT'!H20/X4</f>
        <v>7353.028064992614</v>
      </c>
      <c r="I20" s="15">
        <f>'WEEKLY COMPETITIVE REPORT'!I20/X4</f>
        <v>12443.131462333824</v>
      </c>
      <c r="J20" s="23">
        <f>'WEEKLY COMPETITIVE REPORT'!J20</f>
        <v>1096</v>
      </c>
      <c r="K20" s="23">
        <f>'WEEKLY COMPETITIVE REPORT'!K20</f>
        <v>1936</v>
      </c>
      <c r="L20" s="65">
        <f>'WEEKLY COMPETITIVE REPORT'!L20</f>
        <v>-40.90693257359924</v>
      </c>
      <c r="M20" s="15">
        <f t="shared" si="0"/>
        <v>1838.2570162481536</v>
      </c>
      <c r="N20" s="38">
        <f>'WEEKLY COMPETITIVE REPORT'!N20</f>
        <v>4</v>
      </c>
      <c r="O20" s="15">
        <f>'WEEKLY COMPETITIVE REPORT'!O20/X4</f>
        <v>11453.471196454948</v>
      </c>
      <c r="P20" s="15">
        <f>'WEEKLY COMPETITIVE REPORT'!P20/X4</f>
        <v>15048.74446085672</v>
      </c>
      <c r="Q20" s="23">
        <f>'WEEKLY COMPETITIVE REPORT'!Q20</f>
        <v>1867</v>
      </c>
      <c r="R20" s="23">
        <f>'WEEKLY COMPETITIVE REPORT'!R20</f>
        <v>2484</v>
      </c>
      <c r="S20" s="65">
        <f>'WEEKLY COMPETITIVE REPORT'!S20</f>
        <v>-23.89085198272477</v>
      </c>
      <c r="T20" s="15">
        <f>'WEEKLY COMPETITIVE REPORT'!T20/X4</f>
        <v>15837.51846381093</v>
      </c>
      <c r="U20" s="15">
        <f t="shared" si="1"/>
        <v>2863.367799113737</v>
      </c>
      <c r="V20" s="26">
        <f t="shared" si="2"/>
        <v>27290.989660265877</v>
      </c>
      <c r="W20" s="23">
        <f>'WEEKLY COMPETITIVE REPORT'!W20</f>
        <v>2604</v>
      </c>
      <c r="X20" s="57">
        <f>'WEEKLY COMPETITIVE REPORT'!X20</f>
        <v>4471</v>
      </c>
    </row>
    <row r="21" spans="1:24" ht="12.75">
      <c r="A21" s="51">
        <v>8</v>
      </c>
      <c r="B21" s="4">
        <f>'WEEKLY COMPETITIVE REPORT'!B21</f>
        <v>4</v>
      </c>
      <c r="C21" s="4" t="str">
        <f>'WEEKLY COMPETITIVE REPORT'!C21</f>
        <v>THE TAKING OF PELHAM 123</v>
      </c>
      <c r="D21" s="4" t="str">
        <f>'WEEKLY COMPETITIVE REPORT'!D21</f>
        <v>SONY</v>
      </c>
      <c r="E21" s="4" t="str">
        <f>'WEEKLY COMPETITIVE REPORT'!E21</f>
        <v>CF</v>
      </c>
      <c r="F21" s="38">
        <f>'WEEKLY COMPETITIVE REPORT'!F21</f>
        <v>3</v>
      </c>
      <c r="G21" s="38">
        <f>'WEEKLY COMPETITIVE REPORT'!G21</f>
        <v>5</v>
      </c>
      <c r="H21" s="15">
        <f>'WEEKLY COMPETITIVE REPORT'!H21/X4</f>
        <v>6651.403249630724</v>
      </c>
      <c r="I21" s="15">
        <f>'WEEKLY COMPETITIVE REPORT'!I21/X4</f>
        <v>10929.098966026588</v>
      </c>
      <c r="J21" s="23">
        <f>'WEEKLY COMPETITIVE REPORT'!J21</f>
        <v>956</v>
      </c>
      <c r="K21" s="23">
        <f>'WEEKLY COMPETITIVE REPORT'!K21</f>
        <v>1707</v>
      </c>
      <c r="L21" s="65">
        <f>'WEEKLY COMPETITIVE REPORT'!L21</f>
        <v>-39.1404243816732</v>
      </c>
      <c r="M21" s="15">
        <f aca="true" t="shared" si="3" ref="M21:M33">H21/G21</f>
        <v>1330.2806499261446</v>
      </c>
      <c r="N21" s="38">
        <f>'WEEKLY COMPETITIVE REPORT'!N21</f>
        <v>5</v>
      </c>
      <c r="O21" s="15">
        <f>'WEEKLY COMPETITIVE REPORT'!O21/X4</f>
        <v>10522.895125553914</v>
      </c>
      <c r="P21" s="15">
        <f>'WEEKLY COMPETITIVE REPORT'!P21/X4</f>
        <v>14384.047267355982</v>
      </c>
      <c r="Q21" s="23">
        <f>'WEEKLY COMPETITIVE REPORT'!Q21</f>
        <v>1671</v>
      </c>
      <c r="R21" s="23">
        <f>'WEEKLY COMPETITIVE REPORT'!R21</f>
        <v>2332</v>
      </c>
      <c r="S21" s="65">
        <f>'WEEKLY COMPETITIVE REPORT'!S21</f>
        <v>-26.843294310946803</v>
      </c>
      <c r="T21" s="15">
        <f>'WEEKLY COMPETITIVE REPORT'!T21/X4</f>
        <v>37317.57754800591</v>
      </c>
      <c r="U21" s="15">
        <f aca="true" t="shared" si="4" ref="U21:U33">O21/N21</f>
        <v>2104.579025110783</v>
      </c>
      <c r="V21" s="26">
        <f aca="true" t="shared" si="5" ref="V21:V33">O21+T21</f>
        <v>47840.47267355982</v>
      </c>
      <c r="W21" s="23">
        <f>'WEEKLY COMPETITIVE REPORT'!W21</f>
        <v>6022</v>
      </c>
      <c r="X21" s="57">
        <f>'WEEKLY COMPETITIVE REPORT'!X21</f>
        <v>7693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ORPHAN</v>
      </c>
      <c r="D22" s="4" t="str">
        <f>'WEEKLY COMPETITIVE REPORT'!D22</f>
        <v>WB</v>
      </c>
      <c r="E22" s="4" t="str">
        <f>'WEEKLY COMPETITIVE REPORT'!E22</f>
        <v>Blitz</v>
      </c>
      <c r="F22" s="38">
        <f>'WEEKLY COMPETITIVE REPORT'!F22</f>
        <v>4</v>
      </c>
      <c r="G22" s="38">
        <f>'WEEKLY COMPETITIVE REPORT'!G22</f>
        <v>6</v>
      </c>
      <c r="H22" s="15">
        <f>'WEEKLY COMPETITIVE REPORT'!H22/X4</f>
        <v>5234.859675036927</v>
      </c>
      <c r="I22" s="15">
        <f>'WEEKLY COMPETITIVE REPORT'!I22/X4</f>
        <v>11178.729689807975</v>
      </c>
      <c r="J22" s="23">
        <f>'WEEKLY COMPETITIVE REPORT'!J22</f>
        <v>779</v>
      </c>
      <c r="K22" s="23">
        <f>'WEEKLY COMPETITIVE REPORT'!K22</f>
        <v>1634</v>
      </c>
      <c r="L22" s="65">
        <f>'WEEKLY COMPETITIVE REPORT'!L22</f>
        <v>-53.17124735729387</v>
      </c>
      <c r="M22" s="15">
        <f t="shared" si="3"/>
        <v>872.4766125061545</v>
      </c>
      <c r="N22" s="38">
        <f>'WEEKLY COMPETITIVE REPORT'!N22</f>
        <v>6</v>
      </c>
      <c r="O22" s="15">
        <f>'WEEKLY COMPETITIVE REPORT'!O22/X4</f>
        <v>9989.660265878876</v>
      </c>
      <c r="P22" s="15">
        <f>'WEEKLY COMPETITIVE REPORT'!P22/X4</f>
        <v>13664.697193500737</v>
      </c>
      <c r="Q22" s="23">
        <f>'WEEKLY COMPETITIVE REPORT'!Q22</f>
        <v>1718</v>
      </c>
      <c r="R22" s="23">
        <f>'WEEKLY COMPETITIVE REPORT'!R22</f>
        <v>2116</v>
      </c>
      <c r="S22" s="65">
        <f>'WEEKLY COMPETITIVE REPORT'!S22</f>
        <v>-26.894389795697762</v>
      </c>
      <c r="T22" s="15">
        <f>'WEEKLY COMPETITIVE REPORT'!T22/X4</f>
        <v>54373.707533234854</v>
      </c>
      <c r="U22" s="15">
        <f t="shared" si="4"/>
        <v>1664.9433776464793</v>
      </c>
      <c r="V22" s="26">
        <f t="shared" si="5"/>
        <v>64363.36779911373</v>
      </c>
      <c r="W22" s="23">
        <f>'WEEKLY COMPETITIVE REPORT'!W22</f>
        <v>8242</v>
      </c>
      <c r="X22" s="57">
        <f>'WEEKLY COMPETITIVE REPORT'!X22</f>
        <v>9960</v>
      </c>
    </row>
    <row r="23" spans="1:24" ht="12.75">
      <c r="A23" s="51">
        <v>10</v>
      </c>
      <c r="B23" s="4">
        <f>'WEEKLY COMPETITIVE REPORT'!B23</f>
        <v>8</v>
      </c>
      <c r="C23" s="4" t="str">
        <f>'WEEKLY COMPETITIVE REPORT'!C23</f>
        <v>FAME</v>
      </c>
      <c r="D23" s="4" t="str">
        <f>'WEEKLY COMPETITIVE REPORT'!D23</f>
        <v>INDEP</v>
      </c>
      <c r="E23" s="4" t="str">
        <f>'WEEKLY COMPETITIVE REPORT'!E23</f>
        <v>CF</v>
      </c>
      <c r="F23" s="38">
        <f>'WEEKLY COMPETITIVE REPORT'!F23</f>
        <v>2</v>
      </c>
      <c r="G23" s="38">
        <f>'WEEKLY COMPETITIVE REPORT'!G23</f>
        <v>4</v>
      </c>
      <c r="H23" s="15">
        <f>'WEEKLY COMPETITIVE REPORT'!H23/X4</f>
        <v>4608.567208271787</v>
      </c>
      <c r="I23" s="15">
        <f>'WEEKLY COMPETITIVE REPORT'!I23/X4</f>
        <v>8248.153618906941</v>
      </c>
      <c r="J23" s="23">
        <f>'WEEKLY COMPETITIVE REPORT'!J23</f>
        <v>693</v>
      </c>
      <c r="K23" s="23">
        <f>'WEEKLY COMPETITIVE REPORT'!K23</f>
        <v>1246</v>
      </c>
      <c r="L23" s="65">
        <f>'WEEKLY COMPETITIVE REPORT'!L23</f>
        <v>-44.126074498567334</v>
      </c>
      <c r="M23" s="15">
        <f t="shared" si="3"/>
        <v>1152.1418020679469</v>
      </c>
      <c r="N23" s="38">
        <f>'WEEKLY COMPETITIVE REPORT'!N23</f>
        <v>4</v>
      </c>
      <c r="O23" s="15">
        <f>'WEEKLY COMPETITIVE REPORT'!O23/X4</f>
        <v>9598.227474150664</v>
      </c>
      <c r="P23" s="15">
        <f>'WEEKLY COMPETITIVE REPORT'!P23/X4</f>
        <v>11031.019202363366</v>
      </c>
      <c r="Q23" s="23">
        <f>'WEEKLY COMPETITIVE REPORT'!Q23</f>
        <v>1579</v>
      </c>
      <c r="R23" s="23">
        <f>'WEEKLY COMPETITIVE REPORT'!R23</f>
        <v>1725</v>
      </c>
      <c r="S23" s="65">
        <f>'WEEKLY COMPETITIVE REPORT'!S23</f>
        <v>-12.988752008569904</v>
      </c>
      <c r="T23" s="15">
        <f>'WEEKLY COMPETITIVE REPORT'!T23/X4</f>
        <v>11986.706056129984</v>
      </c>
      <c r="U23" s="15">
        <f t="shared" si="4"/>
        <v>2399.556868537666</v>
      </c>
      <c r="V23" s="26">
        <f t="shared" si="5"/>
        <v>21584.93353028065</v>
      </c>
      <c r="W23" s="23">
        <f>'WEEKLY COMPETITIVE REPORT'!W23</f>
        <v>1873</v>
      </c>
      <c r="X23" s="57">
        <f>'WEEKLY COMPETITIVE REPORT'!X23</f>
        <v>3452</v>
      </c>
    </row>
    <row r="24" spans="1:24" ht="12.75">
      <c r="A24" s="51">
        <v>11</v>
      </c>
      <c r="B24" s="4">
        <f>'WEEKLY COMPETITIVE REPORT'!B24</f>
        <v>11</v>
      </c>
      <c r="C24" s="4" t="str">
        <f>'WEEKLY COMPETITIVE REPORT'!C24</f>
        <v>HALLOWEEN 2</v>
      </c>
      <c r="D24" s="4" t="str">
        <f>'WEEKLY COMPETITIVE REPORT'!D24</f>
        <v>INDEP</v>
      </c>
      <c r="E24" s="4" t="str">
        <f>'WEEKLY COMPETITIVE REPORT'!E24</f>
        <v>Cinemania</v>
      </c>
      <c r="F24" s="38">
        <f>'WEEKLY COMPETITIVE REPORT'!F24</f>
        <v>3</v>
      </c>
      <c r="G24" s="38">
        <f>'WEEKLY COMPETITIVE REPORT'!G24</f>
        <v>2</v>
      </c>
      <c r="H24" s="15">
        <f>'WEEKLY COMPETITIVE REPORT'!H24/X4</f>
        <v>4881.831610044313</v>
      </c>
      <c r="I24" s="15">
        <f>'WEEKLY COMPETITIVE REPORT'!I24/X4</f>
        <v>6447.562776957164</v>
      </c>
      <c r="J24" s="23">
        <f>'WEEKLY COMPETITIVE REPORT'!J24</f>
        <v>691</v>
      </c>
      <c r="K24" s="23">
        <f>'WEEKLY COMPETITIVE REPORT'!K24</f>
        <v>961</v>
      </c>
      <c r="L24" s="65">
        <f>'WEEKLY COMPETITIVE REPORT'!L24</f>
        <v>-24.284077892325314</v>
      </c>
      <c r="M24" s="15">
        <f t="shared" si="3"/>
        <v>2440.9158050221563</v>
      </c>
      <c r="N24" s="38">
        <f>'WEEKLY COMPETITIVE REPORT'!N24</f>
        <v>2</v>
      </c>
      <c r="O24" s="15">
        <f>'WEEKLY COMPETITIVE REPORT'!O24/X4</f>
        <v>9369.276218611521</v>
      </c>
      <c r="P24" s="15">
        <f>'WEEKLY COMPETITIVE REPORT'!P24/X4</f>
        <v>8404.726735598228</v>
      </c>
      <c r="Q24" s="23">
        <f>'WEEKLY COMPETITIVE REPORT'!Q24</f>
        <v>1456</v>
      </c>
      <c r="R24" s="23">
        <f>'WEEKLY COMPETITIVE REPORT'!R24</f>
        <v>1284</v>
      </c>
      <c r="S24" s="65">
        <f>'WEEKLY COMPETITIVE REPORT'!S24</f>
        <v>11.476274165202113</v>
      </c>
      <c r="T24" s="15">
        <f>'WEEKLY COMPETITIVE REPORT'!T24/X4</f>
        <v>20480.059084194978</v>
      </c>
      <c r="U24" s="15">
        <f t="shared" si="4"/>
        <v>4684.638109305761</v>
      </c>
      <c r="V24" s="26">
        <f t="shared" si="5"/>
        <v>29849.3353028065</v>
      </c>
      <c r="W24" s="23">
        <f>'WEEKLY COMPETITIVE REPORT'!W24</f>
        <v>3088</v>
      </c>
      <c r="X24" s="57">
        <f>'WEEKLY COMPETITIVE REPORT'!X24</f>
        <v>4544</v>
      </c>
    </row>
    <row r="25" spans="1:24" ht="12.75">
      <c r="A25" s="51">
        <v>12</v>
      </c>
      <c r="B25" s="4">
        <f>'WEEKLY COMPETITIVE REPORT'!B25</f>
        <v>17</v>
      </c>
      <c r="C25" s="4" t="str">
        <f>'WEEKLY COMPETITIVE REPORT'!C25</f>
        <v>GARFIELD'S FUN FEST</v>
      </c>
      <c r="D25" s="4" t="str">
        <f>'WEEKLY COMPETITIVE REPORT'!D25</f>
        <v>INDEP</v>
      </c>
      <c r="E25" s="4" t="str">
        <f>'WEEKLY COMPETITIVE REPORT'!E25</f>
        <v>Kolosej</v>
      </c>
      <c r="F25" s="38">
        <f>'WEEKLY COMPETITIVE REPORT'!F25</f>
        <v>9</v>
      </c>
      <c r="G25" s="38">
        <f>'WEEKLY COMPETITIVE REPORT'!G25</f>
        <v>5</v>
      </c>
      <c r="H25" s="15">
        <f>'WEEKLY COMPETITIVE REPORT'!H25/X4</f>
        <v>3735.5982274741505</v>
      </c>
      <c r="I25" s="15">
        <f>'WEEKLY COMPETITIVE REPORT'!I25/X4</f>
        <v>4020.679468242245</v>
      </c>
      <c r="J25" s="23">
        <f>'WEEKLY COMPETITIVE REPORT'!J25</f>
        <v>509</v>
      </c>
      <c r="K25" s="23">
        <f>'WEEKLY COMPETITIVE REPORT'!K25</f>
        <v>443</v>
      </c>
      <c r="L25" s="65">
        <f>'WEEKLY COMPETITIVE REPORT'!L25</f>
        <v>-7.09037472446731</v>
      </c>
      <c r="M25" s="15">
        <f t="shared" si="3"/>
        <v>747.1196454948301</v>
      </c>
      <c r="N25" s="38">
        <f>'WEEKLY COMPETITIVE REPORT'!N25</f>
        <v>5</v>
      </c>
      <c r="O25" s="15">
        <f>'WEEKLY COMPETITIVE REPORT'!O25/X4</f>
        <v>8338.257016248153</v>
      </c>
      <c r="P25" s="15">
        <f>'WEEKLY COMPETITIVE REPORT'!P25/X4</f>
        <v>4657.311669128508</v>
      </c>
      <c r="Q25" s="23">
        <f>'WEEKLY COMPETITIVE REPORT'!Q25</f>
        <v>1184</v>
      </c>
      <c r="R25" s="23">
        <f>'WEEKLY COMPETITIVE REPORT'!R25</f>
        <v>530</v>
      </c>
      <c r="S25" s="65">
        <f>'WEEKLY COMPETITIVE REPORT'!S25</f>
        <v>79.03583888360293</v>
      </c>
      <c r="T25" s="15">
        <f>'WEEKLY COMPETITIVE REPORT'!T25/X4</f>
        <v>124901.03397341211</v>
      </c>
      <c r="U25" s="15">
        <f t="shared" si="4"/>
        <v>1667.6514032496307</v>
      </c>
      <c r="V25" s="26">
        <f t="shared" si="5"/>
        <v>133239.29098966025</v>
      </c>
      <c r="W25" s="23">
        <f>'WEEKLY COMPETITIVE REPORT'!W25</f>
        <v>22605</v>
      </c>
      <c r="X25" s="57">
        <f>'WEEKLY COMPETITIVE REPORT'!X25</f>
        <v>23789</v>
      </c>
    </row>
    <row r="26" spans="1:24" ht="12.75" customHeight="1">
      <c r="A26" s="51">
        <v>13</v>
      </c>
      <c r="B26" s="4">
        <f>'WEEKLY COMPETITIVE REPORT'!B26</f>
        <v>12</v>
      </c>
      <c r="C26" s="4" t="str">
        <f>'WEEKLY COMPETITIVE REPORT'!C26</f>
        <v>INGLOURIOUS BASTERDS</v>
      </c>
      <c r="D26" s="4" t="str">
        <f>'WEEKLY COMPETITIVE REPORT'!D26</f>
        <v>UNI</v>
      </c>
      <c r="E26" s="4" t="str">
        <f>'WEEKLY COMPETITIVE REPORT'!E26</f>
        <v>Karantanija</v>
      </c>
      <c r="F26" s="38">
        <f>'WEEKLY COMPETITIVE REPORT'!F26</f>
        <v>10</v>
      </c>
      <c r="G26" s="38">
        <f>'WEEKLY COMPETITIVE REPORT'!G26</f>
        <v>7</v>
      </c>
      <c r="H26" s="15">
        <f>'WEEKLY COMPETITIVE REPORT'!H26/X4</f>
        <v>4478.581979320532</v>
      </c>
      <c r="I26" s="15">
        <f>'WEEKLY COMPETITIVE REPORT'!I26/X4</f>
        <v>4471.196454948301</v>
      </c>
      <c r="J26" s="23">
        <f>'WEEKLY COMPETITIVE REPORT'!J26</f>
        <v>596</v>
      </c>
      <c r="K26" s="23">
        <f>'WEEKLY COMPETITIVE REPORT'!K26</f>
        <v>629</v>
      </c>
      <c r="L26" s="65">
        <f>'WEEKLY COMPETITIVE REPORT'!L26</f>
        <v>0.16518004625041272</v>
      </c>
      <c r="M26" s="15">
        <f t="shared" si="3"/>
        <v>639.7974256172189</v>
      </c>
      <c r="N26" s="38">
        <f>'WEEKLY COMPETITIVE REPORT'!N26</f>
        <v>7</v>
      </c>
      <c r="O26" s="15">
        <f>'WEEKLY COMPETITIVE REPORT'!O26/X4</f>
        <v>7748.892171344165</v>
      </c>
      <c r="P26" s="15">
        <f>'WEEKLY COMPETITIVE REPORT'!P26/X4</f>
        <v>6868.537666174298</v>
      </c>
      <c r="Q26" s="23">
        <f>'WEEKLY COMPETITIVE REPORT'!Q26</f>
        <v>1054</v>
      </c>
      <c r="R26" s="23">
        <f>'WEEKLY COMPETITIVE REPORT'!R26</f>
        <v>959</v>
      </c>
      <c r="S26" s="65">
        <f>'WEEKLY COMPETITIVE REPORT'!S26</f>
        <v>12.817204301075265</v>
      </c>
      <c r="T26" s="15">
        <f>'WEEKLY COMPETITIVE REPORT'!T26/X4</f>
        <v>366026.58788774</v>
      </c>
      <c r="U26" s="15">
        <f t="shared" si="4"/>
        <v>1106.9845959063093</v>
      </c>
      <c r="V26" s="26">
        <f t="shared" si="5"/>
        <v>373775.48005908413</v>
      </c>
      <c r="W26" s="23">
        <f>'WEEKLY COMPETITIVE REPORT'!W26</f>
        <v>56032</v>
      </c>
      <c r="X26" s="57">
        <f>'WEEKLY COMPETITIVE REPORT'!X26</f>
        <v>57086</v>
      </c>
    </row>
    <row r="27" spans="1:24" ht="12.75" customHeight="1">
      <c r="A27" s="51">
        <v>14</v>
      </c>
      <c r="B27" s="4">
        <f>'WEEKLY COMPETITIVE REPORT'!B27</f>
        <v>10</v>
      </c>
      <c r="C27" s="4" t="str">
        <f>'WEEKLY COMPETITIVE REPORT'!C27</f>
        <v>THE FINAL DESTINATION</v>
      </c>
      <c r="D27" s="4" t="str">
        <f>'WEEKLY COMPETITIVE REPORT'!D27</f>
        <v>WB</v>
      </c>
      <c r="E27" s="4" t="str">
        <f>'WEEKLY COMPETITIVE REPORT'!E27</f>
        <v>Blitz</v>
      </c>
      <c r="F27" s="38">
        <f>'WEEKLY COMPETITIVE REPORT'!F27</f>
        <v>8</v>
      </c>
      <c r="G27" s="38">
        <f>'WEEKLY COMPETITIVE REPORT'!G27</f>
        <v>10</v>
      </c>
      <c r="H27" s="15">
        <f>'WEEKLY COMPETITIVE REPORT'!H27/X4</f>
        <v>4626.29246676514</v>
      </c>
      <c r="I27" s="15">
        <f>'WEEKLY COMPETITIVE REPORT'!I27/X17</f>
        <v>0.3330894579314932</v>
      </c>
      <c r="J27" s="23">
        <f>'WEEKLY COMPETITIVE REPORT'!J27</f>
        <v>483</v>
      </c>
      <c r="K27" s="23">
        <f>'WEEKLY COMPETITIVE REPORT'!K27</f>
        <v>895</v>
      </c>
      <c r="L27" s="65">
        <f>'WEEKLY COMPETITIVE REPORT'!L27</f>
        <v>-37.460063897763575</v>
      </c>
      <c r="M27" s="15">
        <f t="shared" si="3"/>
        <v>462.62924667651396</v>
      </c>
      <c r="N27" s="38">
        <f>'WEEKLY COMPETITIVE REPORT'!N27</f>
        <v>10</v>
      </c>
      <c r="O27" s="15">
        <f>'WEEKLY COMPETITIVE REPORT'!O27/X4</f>
        <v>7156.573116691285</v>
      </c>
      <c r="P27" s="15">
        <f>'WEEKLY COMPETITIVE REPORT'!P27/X17</f>
        <v>0.40698370468905887</v>
      </c>
      <c r="Q27" s="23">
        <f>'WEEKLY COMPETITIVE REPORT'!Q27</f>
        <v>783</v>
      </c>
      <c r="R27" s="23">
        <f>'WEEKLY COMPETITIVE REPORT'!R27</f>
        <v>1125</v>
      </c>
      <c r="S27" s="65">
        <f>'WEEKLY COMPETITIVE REPORT'!S27</f>
        <v>-20.82039548945906</v>
      </c>
      <c r="T27" s="15">
        <f>'WEEKLY COMPETITIVE REPORT'!T27/X17</f>
        <v>12.510741602926505</v>
      </c>
      <c r="U27" s="15">
        <f t="shared" si="4"/>
        <v>715.6573116691285</v>
      </c>
      <c r="V27" s="26">
        <f t="shared" si="5"/>
        <v>7169.0838582942115</v>
      </c>
      <c r="W27" s="23">
        <f>'WEEKLY COMPETITIVE REPORT'!W27</f>
        <v>33624</v>
      </c>
      <c r="X27" s="57">
        <f>'WEEKLY COMPETITIVE REPORT'!X27</f>
        <v>34407</v>
      </c>
    </row>
    <row r="28" spans="1:24" ht="12.75">
      <c r="A28" s="51">
        <v>15</v>
      </c>
      <c r="B28" s="4">
        <f>'WEEKLY COMPETITIVE REPORT'!B28</f>
        <v>16</v>
      </c>
      <c r="C28" s="4" t="str">
        <f>'WEEKLY COMPETITIVE REPORT'!C28</f>
        <v>BATTLE FOR TERRA 3D</v>
      </c>
      <c r="D28" s="4" t="str">
        <f>'WEEKLY COMPETITIVE REPORT'!D28</f>
        <v>INDEP</v>
      </c>
      <c r="E28" s="4" t="str">
        <f>'WEEKLY COMPETITIVE REPORT'!E28</f>
        <v>Kolosej</v>
      </c>
      <c r="F28" s="38">
        <f>'WEEKLY COMPETITIVE REPORT'!F28</f>
        <v>2</v>
      </c>
      <c r="G28" s="38">
        <f>'WEEKLY COMPETITIVE REPORT'!G28</f>
        <v>4</v>
      </c>
      <c r="H28" s="15">
        <f>'WEEKLY COMPETITIVE REPORT'!H28/X4</f>
        <v>2694.2392909896603</v>
      </c>
      <c r="I28" s="15">
        <f>'WEEKLY COMPETITIVE REPORT'!I28/X17</f>
        <v>0.1825739940139674</v>
      </c>
      <c r="J28" s="23">
        <f>'WEEKLY COMPETITIVE REPORT'!J28</f>
        <v>280</v>
      </c>
      <c r="K28" s="23">
        <f>'WEEKLY COMPETITIVE REPORT'!K28</f>
        <v>438</v>
      </c>
      <c r="L28" s="65">
        <f>'WEEKLY COMPETITIVE REPORT'!L28</f>
        <v>-33.55191256830601</v>
      </c>
      <c r="M28" s="15">
        <f t="shared" si="3"/>
        <v>673.5598227474151</v>
      </c>
      <c r="N28" s="38">
        <f>'WEEKLY COMPETITIVE REPORT'!N28</f>
        <v>4</v>
      </c>
      <c r="O28" s="15">
        <f>'WEEKLY COMPETITIVE REPORT'!O28/X4</f>
        <v>6118.1683899556865</v>
      </c>
      <c r="P28" s="15">
        <f>'WEEKLY COMPETITIVE REPORT'!P28/X17</f>
        <v>0.24097106750914532</v>
      </c>
      <c r="Q28" s="23">
        <f>'WEEKLY COMPETITIVE REPORT'!Q28</f>
        <v>699</v>
      </c>
      <c r="R28" s="23">
        <f>'WEEKLY COMPETITIVE REPORT'!R28</f>
        <v>792</v>
      </c>
      <c r="S28" s="65">
        <f>'WEEKLY COMPETITIVE REPORT'!S28</f>
        <v>14.325144907535176</v>
      </c>
      <c r="T28" s="15">
        <f>'WEEKLY COMPETITIVE REPORT'!T28/X17</f>
        <v>0.24230129697372796</v>
      </c>
      <c r="U28" s="15">
        <f t="shared" si="4"/>
        <v>1529.5420974889216</v>
      </c>
      <c r="V28" s="26">
        <f t="shared" si="5"/>
        <v>6118.41069125266</v>
      </c>
      <c r="W28" s="23">
        <f>'WEEKLY COMPETITIVE REPORT'!W28</f>
        <v>903</v>
      </c>
      <c r="X28" s="57">
        <f>'WEEKLY COMPETITIVE REPORT'!X28</f>
        <v>1602</v>
      </c>
    </row>
    <row r="29" spans="1:24" ht="12.75">
      <c r="A29" s="51">
        <v>16</v>
      </c>
      <c r="B29" s="4">
        <f>'WEEKLY COMPETITIVE REPORT'!B29</f>
        <v>9</v>
      </c>
      <c r="C29" s="4" t="str">
        <f>'WEEKLY COMPETITIVE REPORT'!C29</f>
        <v>ICE AGE 3: DAWN OF THE DINOSAURS</v>
      </c>
      <c r="D29" s="4" t="str">
        <f>'WEEKLY COMPETITIVE REPORT'!D29</f>
        <v>FOX</v>
      </c>
      <c r="E29" s="4" t="str">
        <f>'WEEKLY COMPETITIVE REPORT'!E29</f>
        <v>CF</v>
      </c>
      <c r="F29" s="38">
        <f>'WEEKLY COMPETITIVE REPORT'!F29</f>
        <v>17</v>
      </c>
      <c r="G29" s="38">
        <f>'WEEKLY COMPETITIVE REPORT'!G29</f>
        <v>21</v>
      </c>
      <c r="H29" s="15">
        <f>'WEEKLY COMPETITIVE REPORT'!H29/X4</f>
        <v>2809.4534711964548</v>
      </c>
      <c r="I29" s="15">
        <f>'WEEKLY COMPETITIVE REPORT'!I29/X17</f>
        <v>0.061922181576321914</v>
      </c>
      <c r="J29" s="23">
        <f>'WEEKLY COMPETITIVE REPORT'!J29</f>
        <v>458</v>
      </c>
      <c r="K29" s="23">
        <f>'WEEKLY COMPETITIVE REPORT'!K29</f>
        <v>208</v>
      </c>
      <c r="L29" s="65">
        <f>'WEEKLY COMPETITIVE REPORT'!L29</f>
        <v>104.296455424275</v>
      </c>
      <c r="M29" s="15">
        <f t="shared" si="3"/>
        <v>133.7834986284026</v>
      </c>
      <c r="N29" s="38">
        <f>'WEEKLY COMPETITIVE REPORT'!N29</f>
        <v>21</v>
      </c>
      <c r="O29" s="15">
        <f>'WEEKLY COMPETITIVE REPORT'!O29/X4</f>
        <v>5765.140324963072</v>
      </c>
      <c r="P29" s="15">
        <f>'WEEKLY COMPETITIVE REPORT'!P29/X17</f>
        <v>0.4140339208513469</v>
      </c>
      <c r="Q29" s="23">
        <f>'WEEKLY COMPETITIVE REPORT'!Q29</f>
        <v>987</v>
      </c>
      <c r="R29" s="23">
        <f>'WEEKLY COMPETITIVE REPORT'!R29</f>
        <v>1574</v>
      </c>
      <c r="S29" s="65">
        <f>'WEEKLY COMPETITIVE REPORT'!S29</f>
        <v>-37.30120481927711</v>
      </c>
      <c r="T29" s="15">
        <f>'WEEKLY COMPETITIVE REPORT'!T29/X4</f>
        <v>1360790.2511078285</v>
      </c>
      <c r="U29" s="15">
        <f t="shared" si="4"/>
        <v>274.5304916649082</v>
      </c>
      <c r="V29" s="26">
        <f t="shared" si="5"/>
        <v>1366555.3914327915</v>
      </c>
      <c r="W29" s="23">
        <f>'WEEKLY COMPETITIVE REPORT'!W29</f>
        <v>200007</v>
      </c>
      <c r="X29" s="57">
        <f>'WEEKLY COMPETITIVE REPORT'!X29</f>
        <v>200994</v>
      </c>
    </row>
    <row r="30" spans="1:24" ht="12.75">
      <c r="A30" s="52">
        <v>17</v>
      </c>
      <c r="B30" s="4">
        <f>'WEEKLY COMPETITIVE REPORT'!B30</f>
        <v>18</v>
      </c>
      <c r="C30" s="4" t="str">
        <f>'WEEKLY COMPETITIVE REPORT'!C30</f>
        <v>COCO AVANT CHANEL</v>
      </c>
      <c r="D30" s="4" t="str">
        <f>'WEEKLY COMPETITIVE REPORT'!D30</f>
        <v>INDEP</v>
      </c>
      <c r="E30" s="4" t="str">
        <f>'WEEKLY COMPETITIVE REPORT'!E30</f>
        <v>CF</v>
      </c>
      <c r="F30" s="38">
        <f>'WEEKLY COMPETITIVE REPORT'!F30</f>
        <v>9</v>
      </c>
      <c r="G30" s="38">
        <f>'WEEKLY COMPETITIVE REPORT'!G30</f>
        <v>4</v>
      </c>
      <c r="H30" s="15">
        <f>'WEEKLY COMPETITIVE REPORT'!H30/X4</f>
        <v>2069.423929098966</v>
      </c>
      <c r="I30" s="15">
        <f>'WEEKLY COMPETITIVE REPORT'!I30/X17</f>
        <v>0.14073827735284336</v>
      </c>
      <c r="J30" s="23">
        <f>'WEEKLY COMPETITIVE REPORT'!J30</f>
        <v>311</v>
      </c>
      <c r="K30" s="23">
        <f>'WEEKLY COMPETITIVE REPORT'!K30</f>
        <v>487</v>
      </c>
      <c r="L30" s="65">
        <f>'WEEKLY COMPETITIVE REPORT'!L30</f>
        <v>-33.79017013232513</v>
      </c>
      <c r="M30" s="15">
        <f t="shared" si="3"/>
        <v>517.3559822747415</v>
      </c>
      <c r="N30" s="38">
        <f>'WEEKLY COMPETITIVE REPORT'!N30</f>
        <v>4</v>
      </c>
      <c r="O30" s="15">
        <f>'WEEKLY COMPETITIVE REPORT'!O30/X4</f>
        <v>3645.494830132939</v>
      </c>
      <c r="P30" s="15">
        <f>'WEEKLY COMPETITIVE REPORT'!P30/X17</f>
        <v>0.20638510142999666</v>
      </c>
      <c r="Q30" s="23">
        <f>'WEEKLY COMPETITIVE REPORT'!Q30</f>
        <v>582</v>
      </c>
      <c r="R30" s="23">
        <f>'WEEKLY COMPETITIVE REPORT'!R30</f>
        <v>717</v>
      </c>
      <c r="S30" s="65">
        <f>'WEEKLY COMPETITIVE REPORT'!S30</f>
        <v>-20.464067031904605</v>
      </c>
      <c r="T30" s="15">
        <f>'WEEKLY COMPETITIVE REPORT'!T30/X4</f>
        <v>114707.53323485967</v>
      </c>
      <c r="U30" s="15">
        <f t="shared" si="4"/>
        <v>911.3737075332348</v>
      </c>
      <c r="V30" s="26">
        <f t="shared" si="5"/>
        <v>118353.02806499261</v>
      </c>
      <c r="W30" s="23">
        <f>'WEEKLY COMPETITIVE REPORT'!W30</f>
        <v>18037</v>
      </c>
      <c r="X30" s="57">
        <f>'WEEKLY COMPETITIVE REPORT'!X30</f>
        <v>18619</v>
      </c>
    </row>
    <row r="31" spans="1:24" ht="12.75">
      <c r="A31" s="51">
        <v>18</v>
      </c>
      <c r="B31" s="4">
        <f>'WEEKLY COMPETITIVE REPORT'!B31</f>
        <v>14</v>
      </c>
      <c r="C31" s="4" t="str">
        <f>'WEEKLY COMPETITIVE REPORT'!C31</f>
        <v>CITY ISLAND</v>
      </c>
      <c r="D31" s="4" t="str">
        <f>'WEEKLY COMPETITIVE REPORT'!D31</f>
        <v>INDEP</v>
      </c>
      <c r="E31" s="4" t="str">
        <f>'WEEKLY COMPETITIVE REPORT'!E31</f>
        <v>Karantanija</v>
      </c>
      <c r="F31" s="38">
        <f>'WEEKLY COMPETITIVE REPORT'!F31</f>
        <v>3</v>
      </c>
      <c r="G31" s="38">
        <f>'WEEKLY COMPETITIVE REPORT'!G31</f>
        <v>2</v>
      </c>
      <c r="H31" s="15">
        <f>'WEEKLY COMPETITIVE REPORT'!H31/X4</f>
        <v>1502.215657311669</v>
      </c>
      <c r="I31" s="15">
        <f>'WEEKLY COMPETITIVE REPORT'!I31/X17</f>
        <v>0.18284003990688394</v>
      </c>
      <c r="J31" s="23">
        <f>'WEEKLY COMPETITIVE REPORT'!J31</f>
        <v>220</v>
      </c>
      <c r="K31" s="23">
        <f>'WEEKLY COMPETITIVE REPORT'!K31</f>
        <v>606</v>
      </c>
      <c r="L31" s="65">
        <f>'WEEKLY COMPETITIVE REPORT'!L31</f>
        <v>-63.00472899236086</v>
      </c>
      <c r="M31" s="15">
        <f t="shared" si="3"/>
        <v>751.1078286558345</v>
      </c>
      <c r="N31" s="38">
        <f>'WEEKLY COMPETITIVE REPORT'!N31</f>
        <v>2</v>
      </c>
      <c r="O31" s="15">
        <f>'WEEKLY COMPETITIVE REPORT'!O31/X4</f>
        <v>2890.6942392909896</v>
      </c>
      <c r="P31" s="15">
        <f>'WEEKLY COMPETITIVE REPORT'!P31/X17</f>
        <v>0.26837379447954773</v>
      </c>
      <c r="Q31" s="23">
        <f>'WEEKLY COMPETITIVE REPORT'!Q31</f>
        <v>473</v>
      </c>
      <c r="R31" s="23">
        <f>'WEEKLY COMPETITIVE REPORT'!R31</f>
        <v>918</v>
      </c>
      <c r="S31" s="65">
        <f>'WEEKLY COMPETITIVE REPORT'!S31</f>
        <v>-51.499380421313504</v>
      </c>
      <c r="T31" s="15">
        <f>'WEEKLY COMPETITIVE REPORT'!T31/X4</f>
        <v>14589.364844903987</v>
      </c>
      <c r="U31" s="15">
        <f t="shared" si="4"/>
        <v>1445.3471196454948</v>
      </c>
      <c r="V31" s="26">
        <f t="shared" si="5"/>
        <v>17480.059084194974</v>
      </c>
      <c r="W31" s="23">
        <f>'WEEKLY COMPETITIVE REPORT'!W31</f>
        <v>2229</v>
      </c>
      <c r="X31" s="57">
        <f>'WEEKLY COMPETITIVE REPORT'!X31</f>
        <v>2702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125</v>
      </c>
      <c r="H34" s="33">
        <f>SUM(H14:H33)</f>
        <v>221571.63958641066</v>
      </c>
      <c r="I34" s="32">
        <f>SUM(I14:I33)</f>
        <v>119132.36349777646</v>
      </c>
      <c r="J34" s="32">
        <f>SUM(J14:J33)</f>
        <v>31873</v>
      </c>
      <c r="K34" s="32">
        <f>SUM(K14:K33)</f>
        <v>20018</v>
      </c>
      <c r="L34" s="65">
        <f>'WEEKLY COMPETITIVE REPORT'!L34</f>
        <v>47.93731569967554</v>
      </c>
      <c r="M34" s="33">
        <f>H34/G34</f>
        <v>1772.5731166912853</v>
      </c>
      <c r="N34" s="41">
        <f>'WEEKLY COMPETITIVE REPORT'!N34</f>
        <v>125</v>
      </c>
      <c r="O34" s="32">
        <f>SUM(O14:O33)</f>
        <v>398373.7075332348</v>
      </c>
      <c r="P34" s="32">
        <f>SUM(P14:P33)</f>
        <v>155425.46584655496</v>
      </c>
      <c r="Q34" s="32">
        <f>SUM(Q14:Q33)</f>
        <v>62379</v>
      </c>
      <c r="R34" s="32">
        <f>SUM(R14:R33)</f>
        <v>28835</v>
      </c>
      <c r="S34" s="66">
        <f>O34/P34-100%</f>
        <v>1.5631173460759156</v>
      </c>
      <c r="T34" s="32">
        <f>SUM(T14:T33)</f>
        <v>2717585.8697341844</v>
      </c>
      <c r="U34" s="33">
        <f>O34/N34</f>
        <v>3186.9896602658782</v>
      </c>
      <c r="V34" s="32">
        <f>SUM(V14:V33)</f>
        <v>3115959.5772674195</v>
      </c>
      <c r="W34" s="32">
        <f>SUM(W14:W33)</f>
        <v>449035</v>
      </c>
      <c r="X34" s="36">
        <f>SUM(X14:X33)</f>
        <v>511414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2009-10-29T13:28:23Z</dcterms:modified>
  <cp:category/>
  <cp:version/>
  <cp:contentType/>
  <cp:contentStatus/>
</cp:coreProperties>
</file>