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25" windowWidth="17730" windowHeight="97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<sst xmlns="http://schemas.openxmlformats.org/spreadsheetml/2006/main" count="231" uniqueCount="74">
  <si>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</si>
  <si>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</si>
  <si>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</si>
  <si>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</si>
  <si>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</si>
  <si>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</si>
  <si>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</si>
  <si>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</si>
  <si>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</si>
  <si>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</si>
  <si>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</si>
  <si>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</si>
  <si>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</si>
  <si>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</si>
  <si>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</si>
  <si>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</si>
  <si>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</si>
  <si>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</si>
  <si>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</si>
  <si>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</si>
  <si>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</si>
  <si>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</si>
  <si>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</si>
  <si>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</si>
  <si>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</si>
  <si>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</si>
  <si>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</si>
  <si>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</si>
  <si>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</si>
  <si>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</si>
  <si>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</si>
  <si>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</si>
  <si>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</si>
  <si>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</si>
  <si>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</si>
  <si>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</si>
  <si>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</si>
  <si>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</si>
  <si>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</si>
  <si>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</si>
  <si>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</si>
  <si>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</si>
  <si>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</si>
  <si>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</si>
  <si>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</si>
  <si>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</si>
  <si>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</si>
  <si>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</si>
  <si>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</si>
  <si>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</si>
  <si>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</si>
  <si>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</si>
  <si>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</si>
  <si>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INGLOURIOUS BASTERDS</t>
  </si>
  <si>
    <t>GARFIELD'S FUN FEST</t>
  </si>
  <si>
    <t>Kolosej</t>
  </si>
  <si>
    <t>THE FINAL DESTINATION</t>
  </si>
  <si>
    <t>SONY</t>
  </si>
  <si>
    <t>UP</t>
  </si>
  <si>
    <t>ORPHAN</t>
  </si>
  <si>
    <t>JULIE &amp; JULIA</t>
  </si>
  <si>
    <t>COUPLES RETREAT</t>
  </si>
  <si>
    <t>SURROGATES</t>
  </si>
  <si>
    <t>SAW VI</t>
  </si>
  <si>
    <t>MY LIFE IN RUINS</t>
  </si>
  <si>
    <t>THE BOX</t>
  </si>
  <si>
    <t>THE TIME TRAVELER'S WIFE</t>
  </si>
  <si>
    <t>A CHRISTMAS CAROL</t>
  </si>
  <si>
    <t>BROKEN EMBRACES</t>
  </si>
  <si>
    <t>NEW MOON</t>
  </si>
  <si>
    <t>27 - Nov</t>
  </si>
  <si>
    <t>29 - Nov</t>
  </si>
  <si>
    <t>26 - Nov</t>
  </si>
  <si>
    <t>02 - Dec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</si>
</sst>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N16" sqref="N16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70</v>
      </c>
      <c r="K4" s="21"/>
      <c r="L4" s="87" t="s">
        <v>71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0.6614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72</v>
      </c>
      <c r="K5" s="8"/>
      <c r="L5" s="88" t="s">
        <v>73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40150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 t="s">
        <v>52</v>
      </c>
      <c r="C14" s="4" t="s">
        <v>69</v>
      </c>
      <c r="D14" s="16" t="s">
        <v>45</v>
      </c>
      <c r="E14" s="16" t="s">
        <v>44</v>
      </c>
      <c r="F14" s="38">
        <v>1</v>
      </c>
      <c r="G14" s="38">
        <v>12</v>
      </c>
      <c r="H14" s="25">
        <v>92513</v>
      </c>
      <c r="I14" s="25"/>
      <c r="J14" s="25">
        <v>19980</v>
      </c>
      <c r="K14" s="25"/>
      <c r="L14" s="65"/>
      <c r="M14" s="15">
        <f aca="true" t="shared" si="0" ref="M14:M29">H14/G14</f>
        <v>7709.416666666667</v>
      </c>
      <c r="N14" s="75">
        <v>12</v>
      </c>
      <c r="O14" s="15">
        <v>133810</v>
      </c>
      <c r="P14" s="15"/>
      <c r="Q14" s="15">
        <v>30192</v>
      </c>
      <c r="R14" s="15"/>
      <c r="S14" s="65"/>
      <c r="T14" s="77">
        <v>11949</v>
      </c>
      <c r="U14" s="15">
        <f aca="true" t="shared" si="1" ref="U14:U29">O14/N14</f>
        <v>11150.833333333334</v>
      </c>
      <c r="V14" s="77">
        <f aca="true" t="shared" si="2" ref="V14:V29">SUM(T14,O14)</f>
        <v>145759</v>
      </c>
      <c r="W14" s="77">
        <v>3188</v>
      </c>
      <c r="X14" s="78">
        <f aca="true" t="shared" si="3" ref="X14:X29">SUM(W14,Q14)</f>
        <v>33380</v>
      </c>
    </row>
    <row r="15" spans="1:24" ht="12.75">
      <c r="A15" s="74">
        <v>2</v>
      </c>
      <c r="B15" s="74">
        <v>1</v>
      </c>
      <c r="C15" s="4">
        <v>2012</v>
      </c>
      <c r="D15" s="16" t="s">
        <v>57</v>
      </c>
      <c r="E15" s="16" t="s">
        <v>42</v>
      </c>
      <c r="F15" s="38">
        <v>3</v>
      </c>
      <c r="G15" s="38">
        <v>15</v>
      </c>
      <c r="H15" s="25">
        <v>35061</v>
      </c>
      <c r="I15" s="25">
        <v>64346</v>
      </c>
      <c r="J15" s="84">
        <v>7413</v>
      </c>
      <c r="K15" s="84">
        <v>13511</v>
      </c>
      <c r="L15" s="65">
        <f>(H15/I15*100)-100</f>
        <v>-45.51176452304727</v>
      </c>
      <c r="M15" s="15">
        <f t="shared" si="0"/>
        <v>2337.4</v>
      </c>
      <c r="N15" s="39">
        <v>15</v>
      </c>
      <c r="O15" s="15">
        <v>45692</v>
      </c>
      <c r="P15" s="15">
        <v>84479</v>
      </c>
      <c r="Q15" s="15">
        <v>10121</v>
      </c>
      <c r="R15" s="15">
        <v>18482</v>
      </c>
      <c r="S15" s="65">
        <f>(O15/P15*100)-100</f>
        <v>-45.91318552539685</v>
      </c>
      <c r="T15" s="77">
        <v>225229</v>
      </c>
      <c r="U15" s="15">
        <f t="shared" si="1"/>
        <v>3046.133333333333</v>
      </c>
      <c r="V15" s="77">
        <f t="shared" si="2"/>
        <v>270921</v>
      </c>
      <c r="W15" s="77">
        <v>50203</v>
      </c>
      <c r="X15" s="78">
        <f t="shared" si="3"/>
        <v>60324</v>
      </c>
    </row>
    <row r="16" spans="1:24" ht="12.75">
      <c r="A16" s="74">
        <v>3</v>
      </c>
      <c r="B16" s="74">
        <v>2</v>
      </c>
      <c r="C16" s="4" t="s">
        <v>67</v>
      </c>
      <c r="D16" s="16" t="s">
        <v>49</v>
      </c>
      <c r="E16" s="16" t="s">
        <v>50</v>
      </c>
      <c r="F16" s="38">
        <v>2</v>
      </c>
      <c r="G16" s="38">
        <v>13</v>
      </c>
      <c r="H16" s="15">
        <v>13603</v>
      </c>
      <c r="I16" s="15">
        <v>18263</v>
      </c>
      <c r="J16" s="15">
        <v>2698</v>
      </c>
      <c r="K16" s="15">
        <v>3600</v>
      </c>
      <c r="L16" s="65">
        <f>(H16/I16*100)-100</f>
        <v>-25.516070744127475</v>
      </c>
      <c r="M16" s="15">
        <f t="shared" si="0"/>
        <v>1046.3846153846155</v>
      </c>
      <c r="N16" s="39">
        <v>13</v>
      </c>
      <c r="O16" s="15">
        <v>17263</v>
      </c>
      <c r="P16" s="15">
        <v>23474</v>
      </c>
      <c r="Q16" s="15">
        <v>3602</v>
      </c>
      <c r="R16" s="15">
        <v>4834</v>
      </c>
      <c r="S16" s="65">
        <f>(O16/P16*100)-100</f>
        <v>-26.459061088864274</v>
      </c>
      <c r="T16" s="77">
        <v>24683</v>
      </c>
      <c r="U16" s="15">
        <f t="shared" si="1"/>
        <v>1327.923076923077</v>
      </c>
      <c r="V16" s="77">
        <f t="shared" si="2"/>
        <v>41946</v>
      </c>
      <c r="W16" s="77">
        <v>5033</v>
      </c>
      <c r="X16" s="78">
        <f t="shared" si="3"/>
        <v>8635</v>
      </c>
    </row>
    <row r="17" spans="1:24" ht="12.75">
      <c r="A17" s="74">
        <v>4</v>
      </c>
      <c r="B17" s="74">
        <v>3</v>
      </c>
      <c r="C17" s="4" t="s">
        <v>61</v>
      </c>
      <c r="D17" s="16" t="s">
        <v>51</v>
      </c>
      <c r="E17" s="16" t="s">
        <v>36</v>
      </c>
      <c r="F17" s="38">
        <v>6</v>
      </c>
      <c r="G17" s="38">
        <v>8</v>
      </c>
      <c r="H17" s="23">
        <v>12689</v>
      </c>
      <c r="I17" s="23">
        <v>16700</v>
      </c>
      <c r="J17" s="89">
        <v>2831</v>
      </c>
      <c r="K17" s="89">
        <v>3691</v>
      </c>
      <c r="L17" s="65">
        <f>(H17/I17*100)-100</f>
        <v>-24.017964071856284</v>
      </c>
      <c r="M17" s="15">
        <f t="shared" si="0"/>
        <v>1586.125</v>
      </c>
      <c r="N17" s="75">
        <v>8</v>
      </c>
      <c r="O17" s="15">
        <v>16319</v>
      </c>
      <c r="P17" s="15">
        <v>21422</v>
      </c>
      <c r="Q17" s="15">
        <v>3818</v>
      </c>
      <c r="R17" s="15">
        <v>4959</v>
      </c>
      <c r="S17" s="65">
        <f>(O17/P17*100)-100</f>
        <v>-23.821305200261406</v>
      </c>
      <c r="T17" s="77">
        <v>300645</v>
      </c>
      <c r="U17" s="15">
        <f t="shared" si="1"/>
        <v>2039.875</v>
      </c>
      <c r="V17" s="77">
        <f t="shared" si="2"/>
        <v>316964</v>
      </c>
      <c r="W17" s="77">
        <v>71397</v>
      </c>
      <c r="X17" s="78">
        <f t="shared" si="3"/>
        <v>75215</v>
      </c>
    </row>
    <row r="18" spans="1:24" ht="13.5" customHeight="1">
      <c r="A18" s="74">
        <v>5</v>
      </c>
      <c r="B18" s="74">
        <v>4</v>
      </c>
      <c r="C18" s="4" t="s">
        <v>64</v>
      </c>
      <c r="D18" s="16" t="s">
        <v>45</v>
      </c>
      <c r="E18" s="16" t="s">
        <v>44</v>
      </c>
      <c r="F18" s="38">
        <v>4</v>
      </c>
      <c r="G18" s="38">
        <v>6</v>
      </c>
      <c r="H18" s="15">
        <v>9902</v>
      </c>
      <c r="I18" s="15">
        <v>12800</v>
      </c>
      <c r="J18" s="25">
        <v>2198</v>
      </c>
      <c r="K18" s="25">
        <v>2835</v>
      </c>
      <c r="L18" s="65">
        <f>(H18/I18*100)-100</f>
        <v>-22.640625</v>
      </c>
      <c r="M18" s="15">
        <f t="shared" si="0"/>
        <v>1650.3333333333333</v>
      </c>
      <c r="N18" s="39">
        <v>6</v>
      </c>
      <c r="O18" s="15">
        <v>12886</v>
      </c>
      <c r="P18" s="15">
        <v>17351</v>
      </c>
      <c r="Q18" s="15">
        <v>3028</v>
      </c>
      <c r="R18" s="15">
        <v>4070</v>
      </c>
      <c r="S18" s="65">
        <f>(O18/P18*100)-100</f>
        <v>-25.733387124661405</v>
      </c>
      <c r="T18" s="77">
        <v>74537</v>
      </c>
      <c r="U18" s="15">
        <f t="shared" si="1"/>
        <v>2147.6666666666665</v>
      </c>
      <c r="V18" s="77">
        <f t="shared" si="2"/>
        <v>87423</v>
      </c>
      <c r="W18" s="77">
        <v>17692</v>
      </c>
      <c r="X18" s="78">
        <f t="shared" si="3"/>
        <v>20720</v>
      </c>
    </row>
    <row r="19" spans="1:24" ht="12.75">
      <c r="A19" s="74">
        <v>6</v>
      </c>
      <c r="B19" s="74" t="s">
        <v>52</v>
      </c>
      <c r="C19" s="4" t="s">
        <v>68</v>
      </c>
      <c r="D19" s="16" t="s">
        <v>45</v>
      </c>
      <c r="E19" s="16" t="s">
        <v>46</v>
      </c>
      <c r="F19" s="38">
        <v>1</v>
      </c>
      <c r="G19" s="38">
        <v>2</v>
      </c>
      <c r="H19" s="15">
        <v>6216</v>
      </c>
      <c r="I19" s="15"/>
      <c r="J19" s="15">
        <v>1186</v>
      </c>
      <c r="K19" s="15"/>
      <c r="L19" s="65"/>
      <c r="M19" s="15">
        <f t="shared" si="0"/>
        <v>3108</v>
      </c>
      <c r="N19" s="75">
        <v>2</v>
      </c>
      <c r="O19" s="15">
        <v>9446</v>
      </c>
      <c r="P19" s="15"/>
      <c r="Q19" s="15">
        <v>1876</v>
      </c>
      <c r="R19" s="15"/>
      <c r="S19" s="65"/>
      <c r="T19" s="77">
        <v>11349</v>
      </c>
      <c r="U19" s="15">
        <f t="shared" si="1"/>
        <v>4723</v>
      </c>
      <c r="V19" s="77">
        <f t="shared" si="2"/>
        <v>20795</v>
      </c>
      <c r="W19" s="77">
        <v>2574</v>
      </c>
      <c r="X19" s="78">
        <f t="shared" si="3"/>
        <v>4450</v>
      </c>
    </row>
    <row r="20" spans="1:24" ht="12.75">
      <c r="A20" s="74">
        <v>7</v>
      </c>
      <c r="B20" s="74">
        <v>5</v>
      </c>
      <c r="C20" s="4" t="s">
        <v>65</v>
      </c>
      <c r="D20" s="16" t="s">
        <v>45</v>
      </c>
      <c r="E20" s="16" t="s">
        <v>46</v>
      </c>
      <c r="F20" s="38">
        <v>3</v>
      </c>
      <c r="G20" s="38">
        <v>4</v>
      </c>
      <c r="H20" s="15">
        <v>4390</v>
      </c>
      <c r="I20" s="15">
        <v>6674</v>
      </c>
      <c r="J20" s="15">
        <v>961</v>
      </c>
      <c r="K20" s="15">
        <v>1477</v>
      </c>
      <c r="L20" s="65">
        <f aca="true" t="shared" si="4" ref="L20:L29">(H20/I20*100)-100</f>
        <v>-34.22235540905004</v>
      </c>
      <c r="M20" s="15">
        <f t="shared" si="0"/>
        <v>1097.5</v>
      </c>
      <c r="N20" s="38">
        <v>4</v>
      </c>
      <c r="O20" s="15">
        <v>6044</v>
      </c>
      <c r="P20" s="15">
        <v>9421</v>
      </c>
      <c r="Q20" s="15">
        <v>1408</v>
      </c>
      <c r="R20" s="15">
        <v>2216</v>
      </c>
      <c r="S20" s="65">
        <f aca="true" t="shared" si="5" ref="S20:S29">(O20/P20*100)-100</f>
        <v>-35.84545165056788</v>
      </c>
      <c r="T20" s="90">
        <v>18991</v>
      </c>
      <c r="U20" s="15">
        <f t="shared" si="1"/>
        <v>1511</v>
      </c>
      <c r="V20" s="77">
        <f t="shared" si="2"/>
        <v>25035</v>
      </c>
      <c r="W20" s="77">
        <v>4487</v>
      </c>
      <c r="X20" s="78">
        <f t="shared" si="3"/>
        <v>5895</v>
      </c>
    </row>
    <row r="21" spans="1:24" ht="12.75">
      <c r="A21" s="74">
        <v>8</v>
      </c>
      <c r="B21" s="74">
        <v>6</v>
      </c>
      <c r="C21" s="4" t="s">
        <v>66</v>
      </c>
      <c r="D21" s="16" t="s">
        <v>43</v>
      </c>
      <c r="E21" s="16" t="s">
        <v>44</v>
      </c>
      <c r="F21" s="38">
        <v>2</v>
      </c>
      <c r="G21" s="38">
        <v>6</v>
      </c>
      <c r="H21" s="15">
        <v>3729</v>
      </c>
      <c r="I21" s="15">
        <v>6075</v>
      </c>
      <c r="J21" s="15">
        <v>825</v>
      </c>
      <c r="K21" s="15">
        <v>1335</v>
      </c>
      <c r="L21" s="65">
        <f t="shared" si="4"/>
        <v>-38.617283950617285</v>
      </c>
      <c r="M21" s="15">
        <f t="shared" si="0"/>
        <v>621.5</v>
      </c>
      <c r="N21" s="38">
        <v>6</v>
      </c>
      <c r="O21" s="23">
        <v>5530</v>
      </c>
      <c r="P21" s="23">
        <v>8941</v>
      </c>
      <c r="Q21" s="15">
        <v>1290</v>
      </c>
      <c r="R21" s="15">
        <v>2097</v>
      </c>
      <c r="S21" s="65">
        <f t="shared" si="5"/>
        <v>-38.15009506766581</v>
      </c>
      <c r="T21" s="77">
        <v>9621</v>
      </c>
      <c r="U21" s="15">
        <f t="shared" si="1"/>
        <v>921.6666666666666</v>
      </c>
      <c r="V21" s="77">
        <f t="shared" si="2"/>
        <v>15151</v>
      </c>
      <c r="W21" s="77">
        <v>2250</v>
      </c>
      <c r="X21" s="78">
        <f t="shared" si="3"/>
        <v>3540</v>
      </c>
    </row>
    <row r="22" spans="1:24" ht="12.75">
      <c r="A22" s="74">
        <v>9</v>
      </c>
      <c r="B22" s="74">
        <v>7</v>
      </c>
      <c r="C22" s="4" t="s">
        <v>63</v>
      </c>
      <c r="D22" s="16" t="s">
        <v>45</v>
      </c>
      <c r="E22" s="16" t="s">
        <v>46</v>
      </c>
      <c r="F22" s="38">
        <v>5</v>
      </c>
      <c r="G22" s="38">
        <v>5</v>
      </c>
      <c r="H22" s="25">
        <v>2152</v>
      </c>
      <c r="I22" s="25">
        <v>4740</v>
      </c>
      <c r="J22" s="94">
        <v>478</v>
      </c>
      <c r="K22" s="94">
        <v>1041</v>
      </c>
      <c r="L22" s="65">
        <f t="shared" si="4"/>
        <v>-54.59915611814346</v>
      </c>
      <c r="M22" s="15">
        <f t="shared" si="0"/>
        <v>430.4</v>
      </c>
      <c r="N22" s="75">
        <v>5</v>
      </c>
      <c r="O22" s="23">
        <v>2806</v>
      </c>
      <c r="P22" s="23">
        <v>6405</v>
      </c>
      <c r="Q22" s="23">
        <v>659</v>
      </c>
      <c r="R22" s="23">
        <v>1497</v>
      </c>
      <c r="S22" s="65">
        <f t="shared" si="5"/>
        <v>-56.19047619047619</v>
      </c>
      <c r="T22" s="77">
        <v>66082</v>
      </c>
      <c r="U22" s="15">
        <f t="shared" si="1"/>
        <v>561.2</v>
      </c>
      <c r="V22" s="77">
        <f t="shared" si="2"/>
        <v>68888</v>
      </c>
      <c r="W22" s="77">
        <v>15310</v>
      </c>
      <c r="X22" s="78">
        <f t="shared" si="3"/>
        <v>15969</v>
      </c>
    </row>
    <row r="23" spans="1:24" ht="12.75">
      <c r="A23" s="74">
        <v>10</v>
      </c>
      <c r="B23" s="74">
        <v>8</v>
      </c>
      <c r="C23" s="4" t="s">
        <v>60</v>
      </c>
      <c r="D23" s="16" t="s">
        <v>57</v>
      </c>
      <c r="E23" s="16" t="s">
        <v>42</v>
      </c>
      <c r="F23" s="38">
        <v>7</v>
      </c>
      <c r="G23" s="38">
        <v>3</v>
      </c>
      <c r="H23" s="25">
        <v>1836</v>
      </c>
      <c r="I23" s="25">
        <v>2432</v>
      </c>
      <c r="J23" s="83">
        <v>353</v>
      </c>
      <c r="K23" s="83">
        <v>463</v>
      </c>
      <c r="L23" s="65">
        <f t="shared" si="4"/>
        <v>-24.506578947368425</v>
      </c>
      <c r="M23" s="15">
        <f t="shared" si="0"/>
        <v>612</v>
      </c>
      <c r="N23" s="75">
        <v>3</v>
      </c>
      <c r="O23" s="15">
        <v>2440</v>
      </c>
      <c r="P23" s="15">
        <v>3808</v>
      </c>
      <c r="Q23" s="15">
        <v>487</v>
      </c>
      <c r="R23" s="15">
        <v>768</v>
      </c>
      <c r="S23" s="65">
        <f t="shared" si="5"/>
        <v>-35.92436974789915</v>
      </c>
      <c r="T23" s="90">
        <v>41850</v>
      </c>
      <c r="U23" s="15">
        <f t="shared" si="1"/>
        <v>813.3333333333334</v>
      </c>
      <c r="V23" s="77">
        <f t="shared" si="2"/>
        <v>44290</v>
      </c>
      <c r="W23" s="79">
        <v>8823</v>
      </c>
      <c r="X23" s="78">
        <f t="shared" si="3"/>
        <v>9310</v>
      </c>
    </row>
    <row r="24" spans="1:24" ht="12.75">
      <c r="A24" s="74">
        <v>11</v>
      </c>
      <c r="B24" s="74">
        <v>11</v>
      </c>
      <c r="C24" s="4" t="s">
        <v>54</v>
      </c>
      <c r="D24" s="16" t="s">
        <v>45</v>
      </c>
      <c r="E24" s="16" t="s">
        <v>55</v>
      </c>
      <c r="F24" s="38">
        <v>14</v>
      </c>
      <c r="G24" s="38">
        <v>5</v>
      </c>
      <c r="H24" s="25">
        <v>1889</v>
      </c>
      <c r="I24" s="25">
        <v>1400</v>
      </c>
      <c r="J24" s="25">
        <v>419</v>
      </c>
      <c r="K24" s="25">
        <v>320</v>
      </c>
      <c r="L24" s="65">
        <f t="shared" si="4"/>
        <v>34.928571428571416</v>
      </c>
      <c r="M24" s="15">
        <f t="shared" si="0"/>
        <v>377.8</v>
      </c>
      <c r="N24" s="75">
        <v>5</v>
      </c>
      <c r="O24" s="15">
        <v>2179</v>
      </c>
      <c r="P24" s="15">
        <v>1687</v>
      </c>
      <c r="Q24" s="15">
        <v>487</v>
      </c>
      <c r="R24" s="15">
        <v>397</v>
      </c>
      <c r="S24" s="65">
        <f t="shared" si="5"/>
        <v>29.16419679905158</v>
      </c>
      <c r="T24" s="77">
        <v>100624</v>
      </c>
      <c r="U24" s="15">
        <f t="shared" si="1"/>
        <v>435.8</v>
      </c>
      <c r="V24" s="77">
        <f t="shared" si="2"/>
        <v>102803</v>
      </c>
      <c r="W24" s="79">
        <v>25898</v>
      </c>
      <c r="X24" s="78">
        <f t="shared" si="3"/>
        <v>26385</v>
      </c>
    </row>
    <row r="25" spans="1:24" ht="12.75" customHeight="1">
      <c r="A25" s="52">
        <v>12</v>
      </c>
      <c r="B25" s="74">
        <v>9</v>
      </c>
      <c r="C25" s="4" t="s">
        <v>58</v>
      </c>
      <c r="D25" s="16" t="s">
        <v>49</v>
      </c>
      <c r="E25" s="16" t="s">
        <v>50</v>
      </c>
      <c r="F25" s="38">
        <v>10</v>
      </c>
      <c r="G25" s="38">
        <v>18</v>
      </c>
      <c r="H25" s="25">
        <v>1876</v>
      </c>
      <c r="I25" s="25">
        <v>1980</v>
      </c>
      <c r="J25" s="25">
        <v>404</v>
      </c>
      <c r="K25" s="25">
        <v>428</v>
      </c>
      <c r="L25" s="65">
        <f t="shared" si="4"/>
        <v>-5.25252525252526</v>
      </c>
      <c r="M25" s="15">
        <f t="shared" si="0"/>
        <v>104.22222222222223</v>
      </c>
      <c r="N25" s="39">
        <v>18</v>
      </c>
      <c r="O25" s="15">
        <v>2108</v>
      </c>
      <c r="P25" s="15">
        <v>2340</v>
      </c>
      <c r="Q25" s="25">
        <v>456</v>
      </c>
      <c r="R25" s="25">
        <v>620</v>
      </c>
      <c r="S25" s="65">
        <f t="shared" si="5"/>
        <v>-9.914529914529908</v>
      </c>
      <c r="T25" s="79">
        <v>239161</v>
      </c>
      <c r="U25" s="15">
        <f t="shared" si="1"/>
        <v>117.11111111111111</v>
      </c>
      <c r="V25" s="77">
        <f t="shared" si="2"/>
        <v>241269</v>
      </c>
      <c r="W25" s="77">
        <v>50876</v>
      </c>
      <c r="X25" s="78">
        <f t="shared" si="3"/>
        <v>51332</v>
      </c>
    </row>
    <row r="26" spans="1:24" ht="12.75" customHeight="1">
      <c r="A26" s="74">
        <v>13</v>
      </c>
      <c r="B26" s="74">
        <v>10</v>
      </c>
      <c r="C26" s="4" t="s">
        <v>53</v>
      </c>
      <c r="D26" s="16" t="s">
        <v>51</v>
      </c>
      <c r="E26" s="16" t="s">
        <v>36</v>
      </c>
      <c r="F26" s="38">
        <v>15</v>
      </c>
      <c r="G26" s="38">
        <v>7</v>
      </c>
      <c r="H26" s="15">
        <v>642</v>
      </c>
      <c r="I26" s="15">
        <v>1381</v>
      </c>
      <c r="J26" s="23">
        <v>121</v>
      </c>
      <c r="K26" s="23">
        <v>257</v>
      </c>
      <c r="L26" s="65">
        <f t="shared" si="4"/>
        <v>-53.511947863866766</v>
      </c>
      <c r="M26" s="15">
        <f t="shared" si="0"/>
        <v>91.71428571428571</v>
      </c>
      <c r="N26" s="38">
        <v>7</v>
      </c>
      <c r="O26" s="23">
        <v>1089</v>
      </c>
      <c r="P26" s="23">
        <v>2058</v>
      </c>
      <c r="Q26" s="23">
        <v>215</v>
      </c>
      <c r="R26" s="23">
        <v>397</v>
      </c>
      <c r="S26" s="65">
        <f t="shared" si="5"/>
        <v>-47.08454810495627</v>
      </c>
      <c r="T26" s="79">
        <v>263030</v>
      </c>
      <c r="U26" s="15">
        <f t="shared" si="1"/>
        <v>155.57142857142858</v>
      </c>
      <c r="V26" s="77">
        <f t="shared" si="2"/>
        <v>264119</v>
      </c>
      <c r="W26" s="77">
        <v>59112</v>
      </c>
      <c r="X26" s="78">
        <f t="shared" si="3"/>
        <v>59327</v>
      </c>
    </row>
    <row r="27" spans="1:24" ht="12.75">
      <c r="A27" s="74">
        <v>14</v>
      </c>
      <c r="B27" s="74">
        <v>14</v>
      </c>
      <c r="C27" s="4" t="s">
        <v>62</v>
      </c>
      <c r="D27" s="16" t="s">
        <v>49</v>
      </c>
      <c r="E27" s="16" t="s">
        <v>50</v>
      </c>
      <c r="F27" s="38">
        <v>6</v>
      </c>
      <c r="G27" s="38">
        <v>8</v>
      </c>
      <c r="H27" s="25">
        <v>186</v>
      </c>
      <c r="I27" s="25">
        <v>447</v>
      </c>
      <c r="J27" s="25">
        <v>46</v>
      </c>
      <c r="K27" s="25">
        <v>110</v>
      </c>
      <c r="L27" s="65">
        <f t="shared" si="4"/>
        <v>-58.38926174496644</v>
      </c>
      <c r="M27" s="15">
        <f t="shared" si="0"/>
        <v>23.25</v>
      </c>
      <c r="N27" s="75">
        <v>8</v>
      </c>
      <c r="O27" s="23">
        <v>238</v>
      </c>
      <c r="P27" s="23">
        <v>515</v>
      </c>
      <c r="Q27" s="23">
        <v>60</v>
      </c>
      <c r="R27" s="23">
        <v>134</v>
      </c>
      <c r="S27" s="65">
        <f t="shared" si="5"/>
        <v>-53.786407766990294</v>
      </c>
      <c r="T27" s="77">
        <v>31112</v>
      </c>
      <c r="U27" s="15">
        <f t="shared" si="1"/>
        <v>29.75</v>
      </c>
      <c r="V27" s="77">
        <f t="shared" si="2"/>
        <v>31350</v>
      </c>
      <c r="W27" s="79">
        <v>7521</v>
      </c>
      <c r="X27" s="78">
        <f t="shared" si="3"/>
        <v>7581</v>
      </c>
    </row>
    <row r="28" spans="1:24" ht="12.75">
      <c r="A28" s="74">
        <v>15</v>
      </c>
      <c r="B28" s="74">
        <v>16</v>
      </c>
      <c r="C28" s="4" t="s">
        <v>59</v>
      </c>
      <c r="D28" s="16" t="s">
        <v>43</v>
      </c>
      <c r="E28" s="16" t="s">
        <v>44</v>
      </c>
      <c r="F28" s="38">
        <v>8</v>
      </c>
      <c r="G28" s="38">
        <v>6</v>
      </c>
      <c r="H28" s="25">
        <v>113</v>
      </c>
      <c r="I28" s="25">
        <v>113</v>
      </c>
      <c r="J28" s="91">
        <v>45</v>
      </c>
      <c r="K28" s="91">
        <v>32</v>
      </c>
      <c r="L28" s="65">
        <f t="shared" si="4"/>
        <v>0</v>
      </c>
      <c r="M28" s="15">
        <f t="shared" si="0"/>
        <v>18.833333333333332</v>
      </c>
      <c r="N28" s="39">
        <v>6</v>
      </c>
      <c r="O28" s="15">
        <v>113</v>
      </c>
      <c r="P28" s="15">
        <v>340</v>
      </c>
      <c r="Q28" s="15">
        <v>45</v>
      </c>
      <c r="R28" s="15">
        <v>101</v>
      </c>
      <c r="S28" s="65">
        <f t="shared" si="5"/>
        <v>-66.76470588235294</v>
      </c>
      <c r="T28" s="77">
        <v>49379</v>
      </c>
      <c r="U28" s="15">
        <f t="shared" si="1"/>
        <v>18.833333333333332</v>
      </c>
      <c r="V28" s="77">
        <f t="shared" si="2"/>
        <v>49492</v>
      </c>
      <c r="W28" s="79">
        <v>11299</v>
      </c>
      <c r="X28" s="78">
        <f t="shared" si="3"/>
        <v>11344</v>
      </c>
    </row>
    <row r="29" spans="1:24" ht="12.75">
      <c r="A29" s="74">
        <v>16</v>
      </c>
      <c r="B29" s="74">
        <v>17</v>
      </c>
      <c r="C29" s="4" t="s">
        <v>56</v>
      </c>
      <c r="D29" s="16" t="s">
        <v>43</v>
      </c>
      <c r="E29" s="16" t="s">
        <v>44</v>
      </c>
      <c r="F29" s="38">
        <v>13</v>
      </c>
      <c r="G29" s="38">
        <v>10</v>
      </c>
      <c r="H29" s="25">
        <v>113</v>
      </c>
      <c r="I29" s="25">
        <v>98</v>
      </c>
      <c r="J29" s="93">
        <v>28</v>
      </c>
      <c r="K29" s="93">
        <v>40</v>
      </c>
      <c r="L29" s="65">
        <f t="shared" si="4"/>
        <v>15.306122448979593</v>
      </c>
      <c r="M29" s="15">
        <f t="shared" si="0"/>
        <v>11.3</v>
      </c>
      <c r="N29" s="75">
        <v>10</v>
      </c>
      <c r="O29" s="76">
        <v>113</v>
      </c>
      <c r="P29" s="76">
        <v>98</v>
      </c>
      <c r="Q29" s="76">
        <v>28</v>
      </c>
      <c r="R29" s="76">
        <v>40</v>
      </c>
      <c r="S29" s="65">
        <f t="shared" si="5"/>
        <v>15.306122448979593</v>
      </c>
      <c r="T29" s="77">
        <v>200585</v>
      </c>
      <c r="U29" s="15">
        <f t="shared" si="1"/>
        <v>11.3</v>
      </c>
      <c r="V29" s="77">
        <f t="shared" si="2"/>
        <v>200698</v>
      </c>
      <c r="W29" s="79">
        <v>35652</v>
      </c>
      <c r="X29" s="78">
        <f t="shared" si="3"/>
        <v>35680</v>
      </c>
    </row>
    <row r="30" spans="1:24" ht="12.75">
      <c r="A30" s="74">
        <v>17</v>
      </c>
      <c r="B30" s="52"/>
      <c r="C30" s="92"/>
      <c r="D30" s="16"/>
      <c r="E30" s="16"/>
      <c r="F30" s="38"/>
      <c r="G30" s="38"/>
      <c r="H30" s="15"/>
      <c r="I30" s="15"/>
      <c r="J30" s="83"/>
      <c r="K30" s="83"/>
      <c r="L30" s="65"/>
      <c r="M30" s="15"/>
      <c r="N30" s="38"/>
      <c r="O30" s="23"/>
      <c r="P30" s="23"/>
      <c r="Q30" s="23"/>
      <c r="R30" s="23"/>
      <c r="S30" s="65"/>
      <c r="T30" s="77"/>
      <c r="U30" s="15"/>
      <c r="V30" s="77"/>
      <c r="W30" s="77"/>
      <c r="X30" s="78"/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94"/>
      <c r="K31" s="94"/>
      <c r="L31" s="65"/>
      <c r="M31" s="15"/>
      <c r="N31" s="75"/>
      <c r="O31" s="23"/>
      <c r="P31" s="23"/>
      <c r="Q31" s="23"/>
      <c r="R31" s="23"/>
      <c r="S31" s="65"/>
      <c r="T31" s="84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23"/>
      <c r="P32" s="23"/>
      <c r="Q32" s="23"/>
      <c r="R32" s="23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75"/>
      <c r="O33" s="15"/>
      <c r="P33" s="15"/>
      <c r="Q33" s="15"/>
      <c r="R33" s="15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128</v>
      </c>
      <c r="H34" s="32">
        <f>SUM(H14:H33)</f>
        <v>186910</v>
      </c>
      <c r="I34" s="32">
        <v>138983</v>
      </c>
      <c r="J34" s="32">
        <f>SUM(J14:J33)</f>
        <v>39986</v>
      </c>
      <c r="K34" s="32">
        <v>29483</v>
      </c>
      <c r="L34" s="70">
        <f>(H34/I34*100)-100</f>
        <v>34.484073591734244</v>
      </c>
      <c r="M34" s="33">
        <f>H34/G34</f>
        <v>1460.234375</v>
      </c>
      <c r="N34" s="35">
        <f>SUM(N14:N33)</f>
        <v>128</v>
      </c>
      <c r="O34" s="32">
        <f>SUM(O14:O33)</f>
        <v>258076</v>
      </c>
      <c r="P34" s="32">
        <v>185068</v>
      </c>
      <c r="Q34" s="32">
        <f>SUM(Q14:Q33)</f>
        <v>57772</v>
      </c>
      <c r="R34" s="32">
        <v>41272</v>
      </c>
      <c r="S34" s="70">
        <f>(O34/P34*100)-100</f>
        <v>39.44928350660297</v>
      </c>
      <c r="T34" s="80">
        <f>SUM(T14:T33)</f>
        <v>1668827</v>
      </c>
      <c r="U34" s="33">
        <f>O34/N34</f>
        <v>2016.21875</v>
      </c>
      <c r="V34" s="82">
        <f>SUM(V14:V33)</f>
        <v>1926903</v>
      </c>
      <c r="W34" s="81">
        <f>SUM(W14:W33)</f>
        <v>371315</v>
      </c>
      <c r="X34" s="36">
        <f>SUM(X14:X33)</f>
        <v>429087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27 - Nov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0.6614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26 - Nov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40150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NEW MOON</v>
      </c>
      <c r="D14" s="4" t="str">
        <f>'WEEKLY COMPETITIVE REPORT'!D14</f>
        <v>INDEP</v>
      </c>
      <c r="E14" s="4" t="str">
        <f>'WEEKLY COMPETITIVE REPORT'!E14</f>
        <v>Blitz</v>
      </c>
      <c r="F14" s="38">
        <f>'WEEKLY COMPETITIVE REPORT'!F14</f>
        <v>1</v>
      </c>
      <c r="G14" s="38">
        <f>'WEEKLY COMPETITIVE REPORT'!G14</f>
        <v>12</v>
      </c>
      <c r="H14" s="15">
        <f>'WEEKLY COMPETITIVE REPORT'!H14/X4</f>
        <v>139874.50861808285</v>
      </c>
      <c r="I14" s="15">
        <f>'WEEKLY COMPETITIVE REPORT'!I14/X4</f>
        <v>0</v>
      </c>
      <c r="J14" s="23">
        <f>'WEEKLY COMPETITIVE REPORT'!J14</f>
        <v>19980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11656.209051506905</v>
      </c>
      <c r="N14" s="38">
        <f>'WEEKLY COMPETITIVE REPORT'!N14</f>
        <v>12</v>
      </c>
      <c r="O14" s="15">
        <f>'WEEKLY COMPETITIVE REPORT'!O14/X4</f>
        <v>202313.27487148473</v>
      </c>
      <c r="P14" s="15">
        <f>'WEEKLY COMPETITIVE REPORT'!P14/X4</f>
        <v>0</v>
      </c>
      <c r="Q14" s="23">
        <f>'WEEKLY COMPETITIVE REPORT'!Q14</f>
        <v>30192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18066.223162987604</v>
      </c>
      <c r="U14" s="15">
        <f aca="true" t="shared" si="1" ref="U14:U20">O14/N14</f>
        <v>16859.439572623727</v>
      </c>
      <c r="V14" s="26">
        <f aca="true" t="shared" si="2" ref="V14:V20">O14+T14</f>
        <v>220379.49803447234</v>
      </c>
      <c r="W14" s="23">
        <f>'WEEKLY COMPETITIVE REPORT'!W14</f>
        <v>3188</v>
      </c>
      <c r="X14" s="57">
        <f>'WEEKLY COMPETITIVE REPORT'!X14</f>
        <v>33380</v>
      </c>
    </row>
    <row r="15" spans="1:24" ht="12.75">
      <c r="A15" s="51">
        <v>2</v>
      </c>
      <c r="B15" s="4">
        <f>'WEEKLY COMPETITIVE REPORT'!B15</f>
        <v>1</v>
      </c>
      <c r="C15" s="4">
        <f>'WEEKLY COMPETITIVE REPORT'!C15</f>
        <v>2012</v>
      </c>
      <c r="D15" s="4" t="str">
        <f>'WEEKLY COMPETITIVE REPORT'!D15</f>
        <v>SONY</v>
      </c>
      <c r="E15" s="4" t="str">
        <f>'WEEKLY COMPETITIVE REPORT'!E15</f>
        <v>CF</v>
      </c>
      <c r="F15" s="38">
        <f>'WEEKLY COMPETITIVE REPORT'!F15</f>
        <v>3</v>
      </c>
      <c r="G15" s="38">
        <f>'WEEKLY COMPETITIVE REPORT'!G15</f>
        <v>15</v>
      </c>
      <c r="H15" s="15">
        <f>'WEEKLY COMPETITIVE REPORT'!H15/X4</f>
        <v>53010.28122165104</v>
      </c>
      <c r="I15" s="15">
        <f>'WEEKLY COMPETITIVE REPORT'!I15/X4</f>
        <v>97287.57181735712</v>
      </c>
      <c r="J15" s="23">
        <f>'WEEKLY COMPETITIVE REPORT'!J15</f>
        <v>7413</v>
      </c>
      <c r="K15" s="23">
        <f>'WEEKLY COMPETITIVE REPORT'!K15</f>
        <v>13511</v>
      </c>
      <c r="L15" s="65">
        <f>'WEEKLY COMPETITIVE REPORT'!L15</f>
        <v>-45.51176452304727</v>
      </c>
      <c r="M15" s="15">
        <f t="shared" si="0"/>
        <v>3534.0187481100697</v>
      </c>
      <c r="N15" s="38">
        <f>'WEEKLY COMPETITIVE REPORT'!N15</f>
        <v>15</v>
      </c>
      <c r="O15" s="15">
        <f>'WEEKLY COMPETITIVE REPORT'!O15/X4</f>
        <v>69083.76171756879</v>
      </c>
      <c r="P15" s="15">
        <f>'WEEKLY COMPETITIVE REPORT'!P15/X4</f>
        <v>127727.54762624735</v>
      </c>
      <c r="Q15" s="23">
        <f>'WEEKLY COMPETITIVE REPORT'!Q15</f>
        <v>10121</v>
      </c>
      <c r="R15" s="23">
        <f>'WEEKLY COMPETITIVE REPORT'!R15</f>
        <v>18482</v>
      </c>
      <c r="S15" s="65">
        <f>'WEEKLY COMPETITIVE REPORT'!S15</f>
        <v>-45.91318552539685</v>
      </c>
      <c r="T15" s="15">
        <f>'WEEKLY COMPETITIVE REPORT'!T15/X4</f>
        <v>340533.71635923797</v>
      </c>
      <c r="U15" s="15">
        <f t="shared" si="1"/>
        <v>4605.584114504586</v>
      </c>
      <c r="V15" s="26">
        <f t="shared" si="2"/>
        <v>409617.47807680676</v>
      </c>
      <c r="W15" s="23">
        <f>'WEEKLY COMPETITIVE REPORT'!W15</f>
        <v>50203</v>
      </c>
      <c r="X15" s="57">
        <f>'WEEKLY COMPETITIVE REPORT'!X15</f>
        <v>60324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A CHRISTMAS CAROL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2</v>
      </c>
      <c r="G16" s="38">
        <f>'WEEKLY COMPETITIVE REPORT'!G16</f>
        <v>13</v>
      </c>
      <c r="H16" s="15">
        <f>'WEEKLY COMPETITIVE REPORT'!H16/X4</f>
        <v>20566.979135167825</v>
      </c>
      <c r="I16" s="15">
        <f>'WEEKLY COMPETITIVE REPORT'!I16/X4</f>
        <v>27612.639854853343</v>
      </c>
      <c r="J16" s="23">
        <f>'WEEKLY COMPETITIVE REPORT'!J16</f>
        <v>2698</v>
      </c>
      <c r="K16" s="23">
        <f>'WEEKLY COMPETITIVE REPORT'!K16</f>
        <v>3600</v>
      </c>
      <c r="L16" s="65">
        <f>'WEEKLY COMPETITIVE REPORT'!L16</f>
        <v>-25.516070744127475</v>
      </c>
      <c r="M16" s="15">
        <f t="shared" si="0"/>
        <v>1582.0753180898328</v>
      </c>
      <c r="N16" s="38">
        <f>'WEEKLY COMPETITIVE REPORT'!N16</f>
        <v>13</v>
      </c>
      <c r="O16" s="15">
        <f>'WEEKLY COMPETITIVE REPORT'!O16/X4</f>
        <v>26100.695494405805</v>
      </c>
      <c r="P16" s="15">
        <f>'WEEKLY COMPETITIVE REPORT'!P16/X4</f>
        <v>35491.38191714545</v>
      </c>
      <c r="Q16" s="23">
        <f>'WEEKLY COMPETITIVE REPORT'!Q16</f>
        <v>3602</v>
      </c>
      <c r="R16" s="23">
        <f>'WEEKLY COMPETITIVE REPORT'!R16</f>
        <v>4834</v>
      </c>
      <c r="S16" s="65">
        <f>'WEEKLY COMPETITIVE REPORT'!S16</f>
        <v>-26.459061088864274</v>
      </c>
      <c r="T16" s="15">
        <f>'WEEKLY COMPETITIVE REPORT'!T16/X4</f>
        <v>37319.32264892652</v>
      </c>
      <c r="U16" s="15">
        <f t="shared" si="1"/>
        <v>2007.745807261985</v>
      </c>
      <c r="V16" s="26">
        <f t="shared" si="2"/>
        <v>63420.01814333233</v>
      </c>
      <c r="W16" s="23">
        <f>'WEEKLY COMPETITIVE REPORT'!W16</f>
        <v>5033</v>
      </c>
      <c r="X16" s="57">
        <f>'WEEKLY COMPETITIVE REPORT'!X16</f>
        <v>8635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COUPLES RETREAT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6</v>
      </c>
      <c r="G17" s="38">
        <f>'WEEKLY COMPETITIVE REPORT'!G17</f>
        <v>8</v>
      </c>
      <c r="H17" s="15">
        <f>'WEEKLY COMPETITIVE REPORT'!H17/X4</f>
        <v>19185.06198971878</v>
      </c>
      <c r="I17" s="15">
        <f>'WEEKLY COMPETITIVE REPORT'!I17/X4</f>
        <v>25249.470819473845</v>
      </c>
      <c r="J17" s="23">
        <f>'WEEKLY COMPETITIVE REPORT'!J17</f>
        <v>2831</v>
      </c>
      <c r="K17" s="23">
        <f>'WEEKLY COMPETITIVE REPORT'!K17</f>
        <v>3691</v>
      </c>
      <c r="L17" s="65">
        <f>'WEEKLY COMPETITIVE REPORT'!L17</f>
        <v>-24.017964071856284</v>
      </c>
      <c r="M17" s="15">
        <f t="shared" si="0"/>
        <v>2398.1327487148474</v>
      </c>
      <c r="N17" s="38">
        <f>'WEEKLY COMPETITIVE REPORT'!N17</f>
        <v>8</v>
      </c>
      <c r="O17" s="15">
        <f>'WEEKLY COMPETITIVE REPORT'!O17/X4</f>
        <v>24673.420018143333</v>
      </c>
      <c r="P17" s="15">
        <f>'WEEKLY COMPETITIVE REPORT'!P17/X4</f>
        <v>32388.872089507106</v>
      </c>
      <c r="Q17" s="23">
        <f>'WEEKLY COMPETITIVE REPORT'!Q17</f>
        <v>3818</v>
      </c>
      <c r="R17" s="23">
        <f>'WEEKLY COMPETITIVE REPORT'!R17</f>
        <v>4959</v>
      </c>
      <c r="S17" s="65">
        <f>'WEEKLY COMPETITIVE REPORT'!S17</f>
        <v>-23.821305200261406</v>
      </c>
      <c r="T17" s="15">
        <f>'WEEKLY COMPETITIVE REPORT'!T17/X4</f>
        <v>454558.5122467493</v>
      </c>
      <c r="U17" s="15">
        <f t="shared" si="1"/>
        <v>3084.1775022679167</v>
      </c>
      <c r="V17" s="26">
        <f t="shared" si="2"/>
        <v>479231.9322648926</v>
      </c>
      <c r="W17" s="23">
        <f>'WEEKLY COMPETITIVE REPORT'!W17</f>
        <v>71397</v>
      </c>
      <c r="X17" s="57">
        <f>'WEEKLY COMPETITIVE REPORT'!X17</f>
        <v>75215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MY LIFE IN RUINS</v>
      </c>
      <c r="D18" s="4" t="str">
        <f>'WEEKLY COMPETITIVE REPORT'!D18</f>
        <v>INDEP</v>
      </c>
      <c r="E18" s="4" t="str">
        <f>'WEEKLY COMPETITIVE REPORT'!E18</f>
        <v>Blitz</v>
      </c>
      <c r="F18" s="38">
        <f>'WEEKLY COMPETITIVE REPORT'!F18</f>
        <v>4</v>
      </c>
      <c r="G18" s="38">
        <f>'WEEKLY COMPETITIVE REPORT'!G18</f>
        <v>6</v>
      </c>
      <c r="H18" s="15">
        <f>'WEEKLY COMPETITIVE REPORT'!H18/X4</f>
        <v>14971.273057151497</v>
      </c>
      <c r="I18" s="15">
        <f>'WEEKLY COMPETITIVE REPORT'!I18/X4</f>
        <v>19352.887813728456</v>
      </c>
      <c r="J18" s="23">
        <f>'WEEKLY COMPETITIVE REPORT'!J18</f>
        <v>2198</v>
      </c>
      <c r="K18" s="23">
        <f>'WEEKLY COMPETITIVE REPORT'!K18</f>
        <v>2835</v>
      </c>
      <c r="L18" s="65">
        <f>'WEEKLY COMPETITIVE REPORT'!L18</f>
        <v>-22.640625</v>
      </c>
      <c r="M18" s="15">
        <f t="shared" si="0"/>
        <v>2495.212176191916</v>
      </c>
      <c r="N18" s="38">
        <f>'WEEKLY COMPETITIVE REPORT'!N18</f>
        <v>6</v>
      </c>
      <c r="O18" s="15">
        <f>'WEEKLY COMPETITIVE REPORT'!O18/X4</f>
        <v>19482.915028726944</v>
      </c>
      <c r="P18" s="15">
        <f>'WEEKLY COMPETITIVE REPORT'!P18/X4</f>
        <v>26233.746598125188</v>
      </c>
      <c r="Q18" s="23">
        <f>'WEEKLY COMPETITIVE REPORT'!Q18</f>
        <v>3028</v>
      </c>
      <c r="R18" s="23">
        <f>'WEEKLY COMPETITIVE REPORT'!R18</f>
        <v>4070</v>
      </c>
      <c r="S18" s="65">
        <f>'WEEKLY COMPETITIVE REPORT'!S18</f>
        <v>-25.733387124661405</v>
      </c>
      <c r="T18" s="15">
        <f>'WEEKLY COMPETITIVE REPORT'!T18/X4</f>
        <v>112695.79679467795</v>
      </c>
      <c r="U18" s="15">
        <f t="shared" si="1"/>
        <v>3247.152504787824</v>
      </c>
      <c r="V18" s="26">
        <f t="shared" si="2"/>
        <v>132178.71182340488</v>
      </c>
      <c r="W18" s="23">
        <f>'WEEKLY COMPETITIVE REPORT'!W18</f>
        <v>17692</v>
      </c>
      <c r="X18" s="57">
        <f>'WEEKLY COMPETITIVE REPORT'!X18</f>
        <v>20720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BROKEN EMBRACES</v>
      </c>
      <c r="D19" s="4" t="str">
        <f>'WEEKLY COMPETITIVE REPORT'!D19</f>
        <v>INDEP</v>
      </c>
      <c r="E19" s="4" t="str">
        <f>'WEEKLY COMPETITIVE REPORT'!E19</f>
        <v>Cinemania</v>
      </c>
      <c r="F19" s="38">
        <f>'WEEKLY COMPETITIVE REPORT'!F19</f>
        <v>1</v>
      </c>
      <c r="G19" s="38">
        <f>'WEEKLY COMPETITIVE REPORT'!G19</f>
        <v>2</v>
      </c>
      <c r="H19" s="15">
        <f>'WEEKLY COMPETITIVE REPORT'!H19/X4</f>
        <v>9398.246144541881</v>
      </c>
      <c r="I19" s="15">
        <f>'WEEKLY COMPETITIVE REPORT'!I19/X4</f>
        <v>0</v>
      </c>
      <c r="J19" s="23">
        <f>'WEEKLY COMPETITIVE REPORT'!J19</f>
        <v>1186</v>
      </c>
      <c r="K19" s="23">
        <f>'WEEKLY COMPETITIVE REPORT'!K19</f>
        <v>0</v>
      </c>
      <c r="L19" s="65">
        <f>'WEEKLY COMPETITIVE REPORT'!L19</f>
        <v>0</v>
      </c>
      <c r="M19" s="15">
        <f t="shared" si="0"/>
        <v>4699.123072270941</v>
      </c>
      <c r="N19" s="38">
        <f>'WEEKLY COMPETITIVE REPORT'!N19</f>
        <v>2</v>
      </c>
      <c r="O19" s="15">
        <f>'WEEKLY COMPETITIVE REPORT'!O19/X4</f>
        <v>14281.82642878742</v>
      </c>
      <c r="P19" s="15">
        <f>'WEEKLY COMPETITIVE REPORT'!P19/X4</f>
        <v>0</v>
      </c>
      <c r="Q19" s="23">
        <f>'WEEKLY COMPETITIVE REPORT'!Q19</f>
        <v>1876</v>
      </c>
      <c r="R19" s="23">
        <f>'WEEKLY COMPETITIVE REPORT'!R19</f>
        <v>0</v>
      </c>
      <c r="S19" s="65">
        <f>'WEEKLY COMPETITIVE REPORT'!S19</f>
        <v>0</v>
      </c>
      <c r="T19" s="15">
        <f>'WEEKLY COMPETITIVE REPORT'!T19/X4</f>
        <v>17159.056546719083</v>
      </c>
      <c r="U19" s="15">
        <f t="shared" si="1"/>
        <v>7140.91321439371</v>
      </c>
      <c r="V19" s="26">
        <f t="shared" si="2"/>
        <v>31440.8829755065</v>
      </c>
      <c r="W19" s="23">
        <f>'WEEKLY COMPETITIVE REPORT'!W19</f>
        <v>2574</v>
      </c>
      <c r="X19" s="57">
        <f>'WEEKLY COMPETITIVE REPORT'!X19</f>
        <v>4450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THE BOX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3</v>
      </c>
      <c r="G20" s="38">
        <f>'WEEKLY COMPETITIVE REPORT'!G20</f>
        <v>4</v>
      </c>
      <c r="H20" s="15">
        <f>'WEEKLY COMPETITIVE REPORT'!H20/X4</f>
        <v>6637.435742364681</v>
      </c>
      <c r="I20" s="15">
        <f>'WEEKLY COMPETITIVE REPORT'!I20/X4</f>
        <v>10090.716661626851</v>
      </c>
      <c r="J20" s="23">
        <f>'WEEKLY COMPETITIVE REPORT'!J20</f>
        <v>961</v>
      </c>
      <c r="K20" s="23">
        <f>'WEEKLY COMPETITIVE REPORT'!K20</f>
        <v>1477</v>
      </c>
      <c r="L20" s="65">
        <f>'WEEKLY COMPETITIVE REPORT'!L20</f>
        <v>-34.22235540905004</v>
      </c>
      <c r="M20" s="15">
        <f t="shared" si="0"/>
        <v>1659.3589355911702</v>
      </c>
      <c r="N20" s="38">
        <f>'WEEKLY COMPETITIVE REPORT'!N20</f>
        <v>4</v>
      </c>
      <c r="O20" s="15">
        <f>'WEEKLY COMPETITIVE REPORT'!O20/X4</f>
        <v>9138.191714544904</v>
      </c>
      <c r="P20" s="15">
        <f>'WEEKLY COMPETITIVE REPORT'!P20/X4</f>
        <v>14244.027819776233</v>
      </c>
      <c r="Q20" s="23">
        <f>'WEEKLY COMPETITIVE REPORT'!Q20</f>
        <v>1408</v>
      </c>
      <c r="R20" s="23">
        <f>'WEEKLY COMPETITIVE REPORT'!R20</f>
        <v>2216</v>
      </c>
      <c r="S20" s="65">
        <f>'WEEKLY COMPETITIVE REPORT'!S20</f>
        <v>-35.84545165056788</v>
      </c>
      <c r="T20" s="15">
        <f>'WEEKLY COMPETITIVE REPORT'!T20/X4</f>
        <v>28713.33534925915</v>
      </c>
      <c r="U20" s="15">
        <f t="shared" si="1"/>
        <v>2284.547928636226</v>
      </c>
      <c r="V20" s="26">
        <f t="shared" si="2"/>
        <v>37851.52706380405</v>
      </c>
      <c r="W20" s="23">
        <f>'WEEKLY COMPETITIVE REPORT'!W20</f>
        <v>4487</v>
      </c>
      <c r="X20" s="57">
        <f>'WEEKLY COMPETITIVE REPORT'!X20</f>
        <v>5895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THE TIME TRAVELER'S WIFE</v>
      </c>
      <c r="D21" s="4" t="str">
        <f>'WEEKLY COMPETITIVE REPORT'!D21</f>
        <v>WB</v>
      </c>
      <c r="E21" s="4" t="str">
        <f>'WEEKLY COMPETITIVE REPORT'!E21</f>
        <v>Blitz</v>
      </c>
      <c r="F21" s="38">
        <f>'WEEKLY COMPETITIVE REPORT'!F21</f>
        <v>2</v>
      </c>
      <c r="G21" s="38">
        <f>'WEEKLY COMPETITIVE REPORT'!G21</f>
        <v>6</v>
      </c>
      <c r="H21" s="15">
        <f>'WEEKLY COMPETITIVE REPORT'!H21/X4</f>
        <v>5638.04052010886</v>
      </c>
      <c r="I21" s="15">
        <f>'WEEKLY COMPETITIVE REPORT'!I21/X4</f>
        <v>9185.061989718779</v>
      </c>
      <c r="J21" s="23">
        <f>'WEEKLY COMPETITIVE REPORT'!J21</f>
        <v>825</v>
      </c>
      <c r="K21" s="23">
        <f>'WEEKLY COMPETITIVE REPORT'!K21</f>
        <v>1335</v>
      </c>
      <c r="L21" s="65">
        <f>'WEEKLY COMPETITIVE REPORT'!L21</f>
        <v>-38.617283950617285</v>
      </c>
      <c r="M21" s="15">
        <f aca="true" t="shared" si="3" ref="M21:M33">H21/G21</f>
        <v>939.6734200181432</v>
      </c>
      <c r="N21" s="38">
        <f>'WEEKLY COMPETITIVE REPORT'!N21</f>
        <v>6</v>
      </c>
      <c r="O21" s="15">
        <f>'WEEKLY COMPETITIVE REPORT'!O21/X4</f>
        <v>8361.052313274871</v>
      </c>
      <c r="P21" s="15">
        <f>'WEEKLY COMPETITIVE REPORT'!P21/X4</f>
        <v>13518.294526761416</v>
      </c>
      <c r="Q21" s="23">
        <f>'WEEKLY COMPETITIVE REPORT'!Q21</f>
        <v>1290</v>
      </c>
      <c r="R21" s="23">
        <f>'WEEKLY COMPETITIVE REPORT'!R21</f>
        <v>2097</v>
      </c>
      <c r="S21" s="65">
        <f>'WEEKLY COMPETITIVE REPORT'!S21</f>
        <v>-38.15009506766581</v>
      </c>
      <c r="T21" s="15">
        <f>'WEEKLY COMPETITIVE REPORT'!T21/X4</f>
        <v>14546.41669186574</v>
      </c>
      <c r="U21" s="15">
        <f aca="true" t="shared" si="4" ref="U21:U33">O21/N21</f>
        <v>1393.5087188791451</v>
      </c>
      <c r="V21" s="26">
        <f aca="true" t="shared" si="5" ref="V21:V33">O21+T21</f>
        <v>22907.46900514061</v>
      </c>
      <c r="W21" s="23">
        <f>'WEEKLY COMPETITIVE REPORT'!W21</f>
        <v>2250</v>
      </c>
      <c r="X21" s="57">
        <f>'WEEKLY COMPETITIVE REPORT'!X21</f>
        <v>3540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SAW VI</v>
      </c>
      <c r="D22" s="4" t="str">
        <f>'WEEKLY COMPETITIVE REPORT'!D22</f>
        <v>INDEP</v>
      </c>
      <c r="E22" s="4" t="str">
        <f>'WEEKLY COMPETITIVE REPORT'!E22</f>
        <v>Cinemania</v>
      </c>
      <c r="F22" s="38">
        <f>'WEEKLY COMPETITIVE REPORT'!F22</f>
        <v>5</v>
      </c>
      <c r="G22" s="38">
        <f>'WEEKLY COMPETITIVE REPORT'!G22</f>
        <v>5</v>
      </c>
      <c r="H22" s="15">
        <f>'WEEKLY COMPETITIVE REPORT'!H22/X4</f>
        <v>3253.7042636830965</v>
      </c>
      <c r="I22" s="15">
        <f>'WEEKLY COMPETITIVE REPORT'!I22/X4</f>
        <v>7166.6162685213185</v>
      </c>
      <c r="J22" s="23">
        <f>'WEEKLY COMPETITIVE REPORT'!J22</f>
        <v>478</v>
      </c>
      <c r="K22" s="23">
        <f>'WEEKLY COMPETITIVE REPORT'!K22</f>
        <v>1041</v>
      </c>
      <c r="L22" s="65">
        <f>'WEEKLY COMPETITIVE REPORT'!L22</f>
        <v>-54.59915611814346</v>
      </c>
      <c r="M22" s="15">
        <f t="shared" si="3"/>
        <v>650.7408527366193</v>
      </c>
      <c r="N22" s="38">
        <f>'WEEKLY COMPETITIVE REPORT'!N22</f>
        <v>5</v>
      </c>
      <c r="O22" s="15">
        <f>'WEEKLY COMPETITIVE REPORT'!O22/X4</f>
        <v>4242.515875415785</v>
      </c>
      <c r="P22" s="15">
        <f>'WEEKLY COMPETITIVE REPORT'!P22/X4</f>
        <v>9684.003628666465</v>
      </c>
      <c r="Q22" s="23">
        <f>'WEEKLY COMPETITIVE REPORT'!Q22</f>
        <v>659</v>
      </c>
      <c r="R22" s="23">
        <f>'WEEKLY COMPETITIVE REPORT'!R22</f>
        <v>1497</v>
      </c>
      <c r="S22" s="65">
        <f>'WEEKLY COMPETITIVE REPORT'!S22</f>
        <v>-56.19047619047619</v>
      </c>
      <c r="T22" s="15">
        <f>'WEEKLY COMPETITIVE REPORT'!T22/X4</f>
        <v>99912.30722709405</v>
      </c>
      <c r="U22" s="15">
        <f t="shared" si="4"/>
        <v>848.503175083157</v>
      </c>
      <c r="V22" s="26">
        <f t="shared" si="5"/>
        <v>104154.82310250984</v>
      </c>
      <c r="W22" s="23">
        <f>'WEEKLY COMPETITIVE REPORT'!W22</f>
        <v>15310</v>
      </c>
      <c r="X22" s="57">
        <f>'WEEKLY COMPETITIVE REPORT'!X22</f>
        <v>15969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JULIE &amp; JULIA</v>
      </c>
      <c r="D23" s="4" t="str">
        <f>'WEEKLY COMPETITIVE REPORT'!D23</f>
        <v>SONY</v>
      </c>
      <c r="E23" s="4" t="str">
        <f>'WEEKLY COMPETITIVE REPORT'!E23</f>
        <v>CF</v>
      </c>
      <c r="F23" s="38">
        <f>'WEEKLY COMPETITIVE REPORT'!F23</f>
        <v>7</v>
      </c>
      <c r="G23" s="38">
        <f>'WEEKLY COMPETITIVE REPORT'!G23</f>
        <v>3</v>
      </c>
      <c r="H23" s="15">
        <f>'WEEKLY COMPETITIVE REPORT'!H23/X4</f>
        <v>2775.9298457816753</v>
      </c>
      <c r="I23" s="15">
        <f>'WEEKLY COMPETITIVE REPORT'!I23/X4</f>
        <v>3677.0486846084063</v>
      </c>
      <c r="J23" s="23">
        <f>'WEEKLY COMPETITIVE REPORT'!J23</f>
        <v>353</v>
      </c>
      <c r="K23" s="23">
        <f>'WEEKLY COMPETITIVE REPORT'!K23</f>
        <v>463</v>
      </c>
      <c r="L23" s="65">
        <f>'WEEKLY COMPETITIVE REPORT'!L23</f>
        <v>-24.506578947368425</v>
      </c>
      <c r="M23" s="15">
        <f t="shared" si="3"/>
        <v>925.3099485938918</v>
      </c>
      <c r="N23" s="38">
        <f>'WEEKLY COMPETITIVE REPORT'!N23</f>
        <v>3</v>
      </c>
      <c r="O23" s="15">
        <f>'WEEKLY COMPETITIVE REPORT'!O23/X4</f>
        <v>3689.144239491987</v>
      </c>
      <c r="P23" s="15">
        <f>'WEEKLY COMPETITIVE REPORT'!P23/X4</f>
        <v>5757.484124584215</v>
      </c>
      <c r="Q23" s="23">
        <f>'WEEKLY COMPETITIVE REPORT'!Q23</f>
        <v>487</v>
      </c>
      <c r="R23" s="23">
        <f>'WEEKLY COMPETITIVE REPORT'!R23</f>
        <v>768</v>
      </c>
      <c r="S23" s="65">
        <f>'WEEKLY COMPETITIVE REPORT'!S23</f>
        <v>-35.92436974789915</v>
      </c>
      <c r="T23" s="15">
        <f>'WEEKLY COMPETITIVE REPORT'!T23/X4</f>
        <v>63274.87148472936</v>
      </c>
      <c r="U23" s="15">
        <f t="shared" si="4"/>
        <v>1229.7147464973289</v>
      </c>
      <c r="V23" s="26">
        <f t="shared" si="5"/>
        <v>66964.01572422135</v>
      </c>
      <c r="W23" s="23">
        <f>'WEEKLY COMPETITIVE REPORT'!W23</f>
        <v>8823</v>
      </c>
      <c r="X23" s="57">
        <f>'WEEKLY COMPETITIVE REPORT'!X23</f>
        <v>9310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GARFIELD'S FUN FEST</v>
      </c>
      <c r="D24" s="4" t="str">
        <f>'WEEKLY COMPETITIVE REPORT'!D24</f>
        <v>INDEP</v>
      </c>
      <c r="E24" s="4" t="str">
        <f>'WEEKLY COMPETITIVE REPORT'!E24</f>
        <v>Kolosej</v>
      </c>
      <c r="F24" s="38">
        <f>'WEEKLY COMPETITIVE REPORT'!F24</f>
        <v>14</v>
      </c>
      <c r="G24" s="38">
        <f>'WEEKLY COMPETITIVE REPORT'!G24</f>
        <v>5</v>
      </c>
      <c r="H24" s="15">
        <f>'WEEKLY COMPETITIVE REPORT'!H24/X4</f>
        <v>2856.062896885395</v>
      </c>
      <c r="I24" s="15">
        <f>'WEEKLY COMPETITIVE REPORT'!I24/X4</f>
        <v>2116.72210462655</v>
      </c>
      <c r="J24" s="23">
        <f>'WEEKLY COMPETITIVE REPORT'!J24</f>
        <v>419</v>
      </c>
      <c r="K24" s="23">
        <f>'WEEKLY COMPETITIVE REPORT'!K24</f>
        <v>320</v>
      </c>
      <c r="L24" s="65">
        <f>'WEEKLY COMPETITIVE REPORT'!L24</f>
        <v>34.928571428571416</v>
      </c>
      <c r="M24" s="15">
        <f t="shared" si="3"/>
        <v>571.212579377079</v>
      </c>
      <c r="N24" s="38">
        <f>'WEEKLY COMPETITIVE REPORT'!N24</f>
        <v>5</v>
      </c>
      <c r="O24" s="15">
        <f>'WEEKLY COMPETITIVE REPORT'!O24/X4</f>
        <v>3294.52676141518</v>
      </c>
      <c r="P24" s="15">
        <f>'WEEKLY COMPETITIVE REPORT'!P24/X4</f>
        <v>2550.6501360749926</v>
      </c>
      <c r="Q24" s="23">
        <f>'WEEKLY COMPETITIVE REPORT'!Q24</f>
        <v>487</v>
      </c>
      <c r="R24" s="23">
        <f>'WEEKLY COMPETITIVE REPORT'!R24</f>
        <v>397</v>
      </c>
      <c r="S24" s="65">
        <f>'WEEKLY COMPETITIVE REPORT'!S24</f>
        <v>29.16419679905158</v>
      </c>
      <c r="T24" s="15">
        <f>'WEEKLY COMPETITIVE REPORT'!T24/X4</f>
        <v>152137.88932567282</v>
      </c>
      <c r="U24" s="15">
        <f t="shared" si="4"/>
        <v>658.905352283036</v>
      </c>
      <c r="V24" s="26">
        <f t="shared" si="5"/>
        <v>155432.416087088</v>
      </c>
      <c r="W24" s="23">
        <f>'WEEKLY COMPETITIVE REPORT'!W24</f>
        <v>25898</v>
      </c>
      <c r="X24" s="57">
        <f>'WEEKLY COMPETITIVE REPORT'!X24</f>
        <v>26385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UP</v>
      </c>
      <c r="D25" s="4" t="str">
        <f>'WEEKLY COMPETITIVE REPORT'!D25</f>
        <v>WDI</v>
      </c>
      <c r="E25" s="4" t="str">
        <f>'WEEKLY COMPETITIVE REPORT'!E25</f>
        <v>CENEX</v>
      </c>
      <c r="F25" s="38">
        <f>'WEEKLY COMPETITIVE REPORT'!F25</f>
        <v>10</v>
      </c>
      <c r="G25" s="38">
        <f>'WEEKLY COMPETITIVE REPORT'!G25</f>
        <v>18</v>
      </c>
      <c r="H25" s="15">
        <f>'WEEKLY COMPETITIVE REPORT'!H25/X4</f>
        <v>2836.4076201995767</v>
      </c>
      <c r="I25" s="15">
        <f>'WEEKLY COMPETITIVE REPORT'!I25/X4</f>
        <v>2993.6498336861205</v>
      </c>
      <c r="J25" s="23">
        <f>'WEEKLY COMPETITIVE REPORT'!J25</f>
        <v>404</v>
      </c>
      <c r="K25" s="23">
        <f>'WEEKLY COMPETITIVE REPORT'!K25</f>
        <v>428</v>
      </c>
      <c r="L25" s="65">
        <f>'WEEKLY COMPETITIVE REPORT'!L25</f>
        <v>-5.25252525252526</v>
      </c>
      <c r="M25" s="15">
        <f t="shared" si="3"/>
        <v>157.57820112219872</v>
      </c>
      <c r="N25" s="38">
        <f>'WEEKLY COMPETITIVE REPORT'!N25</f>
        <v>18</v>
      </c>
      <c r="O25" s="15">
        <f>'WEEKLY COMPETITIVE REPORT'!O25/X4</f>
        <v>3187.178711823405</v>
      </c>
      <c r="P25" s="15">
        <f>'WEEKLY COMPETITIVE REPORT'!P25/X4</f>
        <v>3537.949803447233</v>
      </c>
      <c r="Q25" s="23">
        <f>'WEEKLY COMPETITIVE REPORT'!Q25</f>
        <v>456</v>
      </c>
      <c r="R25" s="23">
        <f>'WEEKLY COMPETITIVE REPORT'!R25</f>
        <v>620</v>
      </c>
      <c r="S25" s="65">
        <f>'WEEKLY COMPETITIVE REPORT'!S25</f>
        <v>-9.914529914529908</v>
      </c>
      <c r="T25" s="15">
        <f>'WEEKLY COMPETITIVE REPORT'!T25/X4</f>
        <v>361598.12518899306</v>
      </c>
      <c r="U25" s="15">
        <f t="shared" si="4"/>
        <v>177.06548399018916</v>
      </c>
      <c r="V25" s="26">
        <f t="shared" si="5"/>
        <v>364785.3039008165</v>
      </c>
      <c r="W25" s="23">
        <f>'WEEKLY COMPETITIVE REPORT'!W25</f>
        <v>50876</v>
      </c>
      <c r="X25" s="57">
        <f>'WEEKLY COMPETITIVE REPORT'!X25</f>
        <v>51332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INGLOURIOUS BASTERDS</v>
      </c>
      <c r="D26" s="4" t="str">
        <f>'WEEKLY COMPETITIVE REPORT'!D26</f>
        <v>UNI</v>
      </c>
      <c r="E26" s="4" t="str">
        <f>'WEEKLY COMPETITIVE REPORT'!E26</f>
        <v>Karantanija</v>
      </c>
      <c r="F26" s="38">
        <f>'WEEKLY COMPETITIVE REPORT'!F26</f>
        <v>15</v>
      </c>
      <c r="G26" s="38">
        <f>'WEEKLY COMPETITIVE REPORT'!G26</f>
        <v>7</v>
      </c>
      <c r="H26" s="15">
        <f>'WEEKLY COMPETITIVE REPORT'!H26/X4</f>
        <v>970.6682794073179</v>
      </c>
      <c r="I26" s="15">
        <f>'WEEKLY COMPETITIVE REPORT'!I26/X4</f>
        <v>2087.9951617780466</v>
      </c>
      <c r="J26" s="23">
        <f>'WEEKLY COMPETITIVE REPORT'!J26</f>
        <v>121</v>
      </c>
      <c r="K26" s="23">
        <f>'WEEKLY COMPETITIVE REPORT'!K26</f>
        <v>257</v>
      </c>
      <c r="L26" s="65">
        <f>'WEEKLY COMPETITIVE REPORT'!L26</f>
        <v>-53.511947863866766</v>
      </c>
      <c r="M26" s="15">
        <f t="shared" si="3"/>
        <v>138.66689705818825</v>
      </c>
      <c r="N26" s="38">
        <f>'WEEKLY COMPETITIVE REPORT'!N26</f>
        <v>7</v>
      </c>
      <c r="O26" s="15">
        <f>'WEEKLY COMPETITIVE REPORT'!O26/X4</f>
        <v>1646.5074085273661</v>
      </c>
      <c r="P26" s="15">
        <f>'WEEKLY COMPETITIVE REPORT'!P26/X4</f>
        <v>3111.581493801028</v>
      </c>
      <c r="Q26" s="23">
        <f>'WEEKLY COMPETITIVE REPORT'!Q26</f>
        <v>215</v>
      </c>
      <c r="R26" s="23">
        <f>'WEEKLY COMPETITIVE REPORT'!R26</f>
        <v>397</v>
      </c>
      <c r="S26" s="65">
        <f>'WEEKLY COMPETITIVE REPORT'!S26</f>
        <v>-47.08454810495627</v>
      </c>
      <c r="T26" s="15">
        <f>'WEEKLY COMPETITIVE REPORT'!T26/X4</f>
        <v>397686.7251285153</v>
      </c>
      <c r="U26" s="15">
        <f t="shared" si="4"/>
        <v>235.215344075338</v>
      </c>
      <c r="V26" s="26">
        <f t="shared" si="5"/>
        <v>399333.23253704264</v>
      </c>
      <c r="W26" s="23">
        <f>'WEEKLY COMPETITIVE REPORT'!W26</f>
        <v>59112</v>
      </c>
      <c r="X26" s="57">
        <f>'WEEKLY COMPETITIVE REPORT'!X26</f>
        <v>59327</v>
      </c>
    </row>
    <row r="27" spans="1:24" ht="12.75" customHeight="1">
      <c r="A27" s="51">
        <v>14</v>
      </c>
      <c r="B27" s="4">
        <f>'WEEKLY COMPETITIVE REPORT'!B27</f>
        <v>14</v>
      </c>
      <c r="C27" s="4" t="str">
        <f>'WEEKLY COMPETITIVE REPORT'!C27</f>
        <v>SURROGATES</v>
      </c>
      <c r="D27" s="4" t="str">
        <f>'WEEKLY COMPETITIVE REPORT'!D27</f>
        <v>WDI</v>
      </c>
      <c r="E27" s="4" t="str">
        <f>'WEEKLY COMPETITIVE REPORT'!E27</f>
        <v>CENEX</v>
      </c>
      <c r="F27" s="38">
        <f>'WEEKLY COMPETITIVE REPORT'!F27</f>
        <v>6</v>
      </c>
      <c r="G27" s="38">
        <f>'WEEKLY COMPETITIVE REPORT'!G27</f>
        <v>8</v>
      </c>
      <c r="H27" s="15">
        <f>'WEEKLY COMPETITIVE REPORT'!H27/X4</f>
        <v>281.2216510432416</v>
      </c>
      <c r="I27" s="15">
        <f>'WEEKLY COMPETITIVE REPORT'!I27/X17</f>
        <v>0.005942963504620089</v>
      </c>
      <c r="J27" s="23">
        <f>'WEEKLY COMPETITIVE REPORT'!J27</f>
        <v>46</v>
      </c>
      <c r="K27" s="23">
        <f>'WEEKLY COMPETITIVE REPORT'!K27</f>
        <v>110</v>
      </c>
      <c r="L27" s="65">
        <f>'WEEKLY COMPETITIVE REPORT'!L27</f>
        <v>-58.38926174496644</v>
      </c>
      <c r="M27" s="15">
        <f t="shared" si="3"/>
        <v>35.1527063804052</v>
      </c>
      <c r="N27" s="38">
        <f>'WEEKLY COMPETITIVE REPORT'!N27</f>
        <v>8</v>
      </c>
      <c r="O27" s="15">
        <f>'WEEKLY COMPETITIVE REPORT'!O27/X4</f>
        <v>359.84275778651346</v>
      </c>
      <c r="P27" s="15">
        <f>'WEEKLY COMPETITIVE REPORT'!P27/X17</f>
        <v>0.006847038489662966</v>
      </c>
      <c r="Q27" s="23">
        <f>'WEEKLY COMPETITIVE REPORT'!Q27</f>
        <v>60</v>
      </c>
      <c r="R27" s="23">
        <f>'WEEKLY COMPETITIVE REPORT'!R27</f>
        <v>134</v>
      </c>
      <c r="S27" s="65">
        <f>'WEEKLY COMPETITIVE REPORT'!S27</f>
        <v>-53.786407766990294</v>
      </c>
      <c r="T27" s="15">
        <f>'WEEKLY COMPETITIVE REPORT'!T27/X17</f>
        <v>0.4136408960978528</v>
      </c>
      <c r="U27" s="15">
        <f t="shared" si="4"/>
        <v>44.98034472331418</v>
      </c>
      <c r="V27" s="26">
        <f t="shared" si="5"/>
        <v>360.2563986826113</v>
      </c>
      <c r="W27" s="23">
        <f>'WEEKLY COMPETITIVE REPORT'!W27</f>
        <v>7521</v>
      </c>
      <c r="X27" s="57">
        <f>'WEEKLY COMPETITIVE REPORT'!X27</f>
        <v>7581</v>
      </c>
    </row>
    <row r="28" spans="1:24" ht="12.75">
      <c r="A28" s="51">
        <v>15</v>
      </c>
      <c r="B28" s="4">
        <f>'WEEKLY COMPETITIVE REPORT'!B28</f>
        <v>16</v>
      </c>
      <c r="C28" s="4" t="str">
        <f>'WEEKLY COMPETITIVE REPORT'!C28</f>
        <v>ORPHAN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8</v>
      </c>
      <c r="G28" s="38">
        <f>'WEEKLY COMPETITIVE REPORT'!G28</f>
        <v>6</v>
      </c>
      <c r="H28" s="15">
        <f>'WEEKLY COMPETITIVE REPORT'!H28/X4</f>
        <v>170.84971273057153</v>
      </c>
      <c r="I28" s="15">
        <f>'WEEKLY COMPETITIVE REPORT'!I28/X17</f>
        <v>0.0015023599016153694</v>
      </c>
      <c r="J28" s="23">
        <f>'WEEKLY COMPETITIVE REPORT'!J28</f>
        <v>45</v>
      </c>
      <c r="K28" s="23">
        <f>'WEEKLY COMPETITIVE REPORT'!K28</f>
        <v>32</v>
      </c>
      <c r="L28" s="65">
        <f>'WEEKLY COMPETITIVE REPORT'!L28</f>
        <v>0</v>
      </c>
      <c r="M28" s="15">
        <f t="shared" si="3"/>
        <v>28.47495212176192</v>
      </c>
      <c r="N28" s="38">
        <f>'WEEKLY COMPETITIVE REPORT'!N28</f>
        <v>6</v>
      </c>
      <c r="O28" s="15">
        <f>'WEEKLY COMPETITIVE REPORT'!O28/X4</f>
        <v>170.84971273057153</v>
      </c>
      <c r="P28" s="15">
        <f>'WEEKLY COMPETITIVE REPORT'!P28/X17</f>
        <v>0.004520374925214386</v>
      </c>
      <c r="Q28" s="23">
        <f>'WEEKLY COMPETITIVE REPORT'!Q28</f>
        <v>45</v>
      </c>
      <c r="R28" s="23">
        <f>'WEEKLY COMPETITIVE REPORT'!R28</f>
        <v>101</v>
      </c>
      <c r="S28" s="65">
        <f>'WEEKLY COMPETITIVE REPORT'!S28</f>
        <v>-66.76470588235294</v>
      </c>
      <c r="T28" s="15">
        <f>'WEEKLY COMPETITIVE REPORT'!T28/X17</f>
        <v>0.6565046865651798</v>
      </c>
      <c r="U28" s="15">
        <f t="shared" si="4"/>
        <v>28.47495212176192</v>
      </c>
      <c r="V28" s="26">
        <f t="shared" si="5"/>
        <v>171.5062174171367</v>
      </c>
      <c r="W28" s="23">
        <f>'WEEKLY COMPETITIVE REPORT'!W28</f>
        <v>11299</v>
      </c>
      <c r="X28" s="57">
        <f>'WEEKLY COMPETITIVE REPORT'!X28</f>
        <v>11344</v>
      </c>
    </row>
    <row r="29" spans="1:24" ht="12.75">
      <c r="A29" s="51">
        <v>16</v>
      </c>
      <c r="B29" s="4">
        <f>'WEEKLY COMPETITIVE REPORT'!B29</f>
        <v>17</v>
      </c>
      <c r="C29" s="4" t="str">
        <f>'WEEKLY COMPETITIVE REPORT'!C29</f>
        <v>THE FINAL DESTINATION</v>
      </c>
      <c r="D29" s="4" t="str">
        <f>'WEEKLY COMPETITIVE REPORT'!D29</f>
        <v>WB</v>
      </c>
      <c r="E29" s="4" t="str">
        <f>'WEEKLY COMPETITIVE REPORT'!E29</f>
        <v>Blitz</v>
      </c>
      <c r="F29" s="38">
        <f>'WEEKLY COMPETITIVE REPORT'!F29</f>
        <v>13</v>
      </c>
      <c r="G29" s="38">
        <f>'WEEKLY COMPETITIVE REPORT'!G29</f>
        <v>10</v>
      </c>
      <c r="H29" s="15">
        <f>'WEEKLY COMPETITIVE REPORT'!H29/X4</f>
        <v>170.84971273057153</v>
      </c>
      <c r="I29" s="15">
        <f>'WEEKLY COMPETITIVE REPORT'!I29/X17</f>
        <v>0.0013029315960912053</v>
      </c>
      <c r="J29" s="23">
        <f>'WEEKLY COMPETITIVE REPORT'!J29</f>
        <v>28</v>
      </c>
      <c r="K29" s="23">
        <f>'WEEKLY COMPETITIVE REPORT'!K29</f>
        <v>40</v>
      </c>
      <c r="L29" s="65">
        <f>'WEEKLY COMPETITIVE REPORT'!L29</f>
        <v>15.306122448979593</v>
      </c>
      <c r="M29" s="15">
        <f t="shared" si="3"/>
        <v>17.084971273057153</v>
      </c>
      <c r="N29" s="38">
        <f>'WEEKLY COMPETITIVE REPORT'!N29</f>
        <v>10</v>
      </c>
      <c r="O29" s="15">
        <f>'WEEKLY COMPETITIVE REPORT'!O29/X4</f>
        <v>170.84971273057153</v>
      </c>
      <c r="P29" s="15">
        <f>'WEEKLY COMPETITIVE REPORT'!P29/X17</f>
        <v>0.0013029315960912053</v>
      </c>
      <c r="Q29" s="23">
        <f>'WEEKLY COMPETITIVE REPORT'!Q29</f>
        <v>28</v>
      </c>
      <c r="R29" s="23">
        <f>'WEEKLY COMPETITIVE REPORT'!R29</f>
        <v>40</v>
      </c>
      <c r="S29" s="65">
        <f>'WEEKLY COMPETITIVE REPORT'!S29</f>
        <v>15.306122448979593</v>
      </c>
      <c r="T29" s="15">
        <f>'WEEKLY COMPETITIVE REPORT'!T29/X4</f>
        <v>303273.3595403689</v>
      </c>
      <c r="U29" s="15">
        <f t="shared" si="4"/>
        <v>17.084971273057153</v>
      </c>
      <c r="V29" s="26">
        <f t="shared" si="5"/>
        <v>303444.20925309946</v>
      </c>
      <c r="W29" s="23">
        <f>'WEEKLY COMPETITIVE REPORT'!W29</f>
        <v>35652</v>
      </c>
      <c r="X29" s="57">
        <f>'WEEKLY COMPETITIVE REPORT'!X29</f>
        <v>35680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128</v>
      </c>
      <c r="H34" s="33">
        <f>SUM(H14:H33)</f>
        <v>282597.5204112488</v>
      </c>
      <c r="I34" s="32">
        <f>SUM(I14:I33)</f>
        <v>206820.38975823385</v>
      </c>
      <c r="J34" s="32">
        <f>SUM(J14:J33)</f>
        <v>39986</v>
      </c>
      <c r="K34" s="32">
        <f>SUM(K14:K33)</f>
        <v>29140</v>
      </c>
      <c r="L34" s="65">
        <f>'WEEKLY COMPETITIVE REPORT'!L34</f>
        <v>34.484073591734244</v>
      </c>
      <c r="M34" s="33">
        <f>H34/G34</f>
        <v>2207.793128212881</v>
      </c>
      <c r="N34" s="41">
        <f>'WEEKLY COMPETITIVE REPORT'!N34</f>
        <v>128</v>
      </c>
      <c r="O34" s="32">
        <f>SUM(O14:O33)</f>
        <v>390196.5527668581</v>
      </c>
      <c r="P34" s="32">
        <f>SUM(P14:P33)</f>
        <v>274245.55243448174</v>
      </c>
      <c r="Q34" s="32">
        <f>SUM(Q14:Q33)</f>
        <v>57772</v>
      </c>
      <c r="R34" s="32">
        <f>SUM(R14:R33)</f>
        <v>40612</v>
      </c>
      <c r="S34" s="66">
        <f>O34/P34-100%</f>
        <v>0.4227999298551157</v>
      </c>
      <c r="T34" s="32">
        <f>SUM(T14:T33)</f>
        <v>2401476.7278413796</v>
      </c>
      <c r="U34" s="33">
        <f>O34/N34</f>
        <v>3048.4105684910787</v>
      </c>
      <c r="V34" s="32">
        <f>SUM(V14:V33)</f>
        <v>2791673.2806082377</v>
      </c>
      <c r="W34" s="32">
        <f>SUM(W14:W33)</f>
        <v>371315</v>
      </c>
      <c r="X34" s="36">
        <f>SUM(X14:X33)</f>
        <v>429087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2009-12-03T13:56:02Z</dcterms:modified>
  <cp:category/>
  <cp:version/>
  <cp:contentType/>
  <cp:contentStatus/>
</cp:coreProperties>
</file>