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805" windowHeight="1087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<sst xmlns="http://schemas.openxmlformats.org/spreadsheetml/2006/main" count="235" uniqueCount="76">
  <si>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</si>
  <si>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</si>
  <si>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</si>
  <si>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</si>
  <si>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</si>
  <si>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</si>
  <si>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</si>
  <si>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</si>
  <si>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</si>
  <si>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</si>
  <si>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</si>
  <si>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</si>
  <si>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</si>
  <si>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</si>
  <si>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</si>
  <si>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</si>
  <si>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</si>
  <si>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</si>
  <si>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</si>
  <si>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</si>
  <si>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</si>
  <si>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</si>
  <si>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</si>
  <si>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</si>
  <si>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</si>
  <si>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</si>
  <si>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</si>
  <si>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</si>
  <si>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</si>
  <si>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</si>
  <si>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</si>
  <si>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</si>
  <si>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</si>
  <si>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</si>
  <si>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</si>
  <si>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</si>
  <si>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</si>
  <si>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</si>
  <si>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</si>
  <si>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</si>
  <si>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</si>
  <si>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</si>
  <si>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</si>
  <si>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</si>
  <si>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</si>
  <si>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INDEP</t>
  </si>
  <si>
    <t>Cinemania</t>
  </si>
  <si>
    <t>All amounts in Euro (L.C.)</t>
  </si>
  <si>
    <t>All amounts in $ US</t>
  </si>
  <si>
    <t>WDI</t>
  </si>
  <si>
    <t>CENEX</t>
  </si>
  <si>
    <t>UNI</t>
  </si>
  <si>
    <t>New</t>
  </si>
  <si>
    <t>GARFIELD'S FUN FEST</t>
  </si>
  <si>
    <t>Kolosej</t>
  </si>
  <si>
    <t>THE FINAL DESTINATION</t>
  </si>
  <si>
    <t>SONY</t>
  </si>
  <si>
    <t>UP</t>
  </si>
  <si>
    <t>ORPHAN</t>
  </si>
  <si>
    <t>JULIE &amp; JULIA</t>
  </si>
  <si>
    <t>COUPLES RETREAT</t>
  </si>
  <si>
    <t>SAW VI</t>
  </si>
  <si>
    <t>MY LIFE IN RUINS</t>
  </si>
  <si>
    <t>THE BOX</t>
  </si>
  <si>
    <t>THE TIME TRAVELER'S WIFE</t>
  </si>
  <si>
    <t>A CHRISTMAS CAROL</t>
  </si>
  <si>
    <t>BROKEN EMBRACES</t>
  </si>
  <si>
    <t>NEW MOON</t>
  </si>
  <si>
    <t>NIKO</t>
  </si>
  <si>
    <t>ZOMBIELAND</t>
  </si>
  <si>
    <t>WHIP IT</t>
  </si>
  <si>
    <t>FIVIA</t>
  </si>
  <si>
    <t>04 - Dec</t>
  </si>
  <si>
    <t>06 - Dec</t>
  </si>
  <si>
    <t>03 - Dec</t>
  </si>
  <si>
    <t>09 - Dec</t>
  </si>
</sst>
</file>

<file path=xl/styles.xml><?xml version="1.0" encoding="utf-8"?>
<styleSheet xmlns="http://schemas.openxmlformats.org/spreadsheetml/2006/main">
  <numFmts count="4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3" fontId="6" fillId="0" borderId="10" xfId="0" applyNumberFormat="1" applyFont="1" applyBorder="1" applyAlignment="1" quotePrefix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quotePrefix="1">
      <alignment horizontal="right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3" xfId="0" applyNumberFormat="1" applyFont="1" applyBorder="1" applyAlignment="1" quotePrefix="1">
      <alignment horizontal="right"/>
    </xf>
    <xf numFmtId="3" fontId="6" fillId="0" borderId="17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">
      <selection activeCell="S16" sqref="S16"/>
    </sheetView>
  </sheetViews>
  <sheetFormatPr defaultColWidth="9.140625" defaultRowHeight="12.75"/>
  <cols>
    <col min="1" max="2" width="4.7109375" style="0" customWidth="1"/>
    <col min="3" max="3" width="28.574218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86" t="s">
        <v>72</v>
      </c>
      <c r="K4" s="21"/>
      <c r="L4" s="87" t="s">
        <v>73</v>
      </c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3">
        <v>0.6778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85" t="s">
        <v>74</v>
      </c>
      <c r="K5" s="8"/>
      <c r="L5" s="88" t="s">
        <v>75</v>
      </c>
      <c r="M5" s="27"/>
      <c r="N5" s="9"/>
      <c r="O5" s="9"/>
      <c r="P5" s="9"/>
      <c r="Q5" s="9"/>
      <c r="R5" s="9"/>
      <c r="S5" s="9"/>
      <c r="T5" s="30"/>
      <c r="U5" s="30"/>
      <c r="V5" s="72"/>
      <c r="W5" s="21"/>
      <c r="X5" s="71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49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40157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47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4">
        <v>1</v>
      </c>
      <c r="B14" s="74" t="s">
        <v>52</v>
      </c>
      <c r="C14" s="92" t="s">
        <v>68</v>
      </c>
      <c r="D14" s="16" t="s">
        <v>45</v>
      </c>
      <c r="E14" s="16" t="s">
        <v>36</v>
      </c>
      <c r="F14" s="38">
        <v>1</v>
      </c>
      <c r="G14" s="38">
        <v>8</v>
      </c>
      <c r="H14" s="25">
        <v>39342</v>
      </c>
      <c r="I14" s="25"/>
      <c r="J14" s="83">
        <v>9027</v>
      </c>
      <c r="K14" s="83"/>
      <c r="L14" s="65"/>
      <c r="M14" s="15">
        <f aca="true" t="shared" si="0" ref="M14:M30">H14/G14</f>
        <v>4917.75</v>
      </c>
      <c r="N14" s="38">
        <v>8</v>
      </c>
      <c r="O14" s="23">
        <v>54290</v>
      </c>
      <c r="P14" s="23"/>
      <c r="Q14" s="23">
        <v>13458</v>
      </c>
      <c r="R14" s="23"/>
      <c r="S14" s="65"/>
      <c r="T14" s="77">
        <v>7942</v>
      </c>
      <c r="U14" s="15">
        <f aca="true" t="shared" si="1" ref="U14:U30">O14/N14</f>
        <v>6786.25</v>
      </c>
      <c r="V14" s="77">
        <f aca="true" t="shared" si="2" ref="V14:V30">SUM(T14,O14)</f>
        <v>62232</v>
      </c>
      <c r="W14" s="77">
        <v>2576</v>
      </c>
      <c r="X14" s="78">
        <f aca="true" t="shared" si="3" ref="X14:X30">SUM(W14,Q14)</f>
        <v>16034</v>
      </c>
    </row>
    <row r="15" spans="1:24" ht="12.75">
      <c r="A15" s="74">
        <v>2</v>
      </c>
      <c r="B15" s="74">
        <v>1</v>
      </c>
      <c r="C15" s="4" t="s">
        <v>67</v>
      </c>
      <c r="D15" s="16" t="s">
        <v>45</v>
      </c>
      <c r="E15" s="16" t="s">
        <v>44</v>
      </c>
      <c r="F15" s="38">
        <v>2</v>
      </c>
      <c r="G15" s="38">
        <v>12</v>
      </c>
      <c r="H15" s="25">
        <v>38173</v>
      </c>
      <c r="I15" s="25">
        <v>92513</v>
      </c>
      <c r="J15" s="15">
        <v>8214</v>
      </c>
      <c r="K15" s="15">
        <v>19980</v>
      </c>
      <c r="L15" s="65">
        <f>(H15/I15*100)-100</f>
        <v>-58.73769091911407</v>
      </c>
      <c r="M15" s="15">
        <f t="shared" si="0"/>
        <v>3181.0833333333335</v>
      </c>
      <c r="N15" s="75">
        <v>12</v>
      </c>
      <c r="O15" s="15">
        <v>51065</v>
      </c>
      <c r="P15" s="15">
        <v>133810</v>
      </c>
      <c r="Q15" s="15">
        <v>11378</v>
      </c>
      <c r="R15" s="15">
        <v>30192</v>
      </c>
      <c r="S15" s="65">
        <f>(O15/P15*100)-100</f>
        <v>-61.8376802929527</v>
      </c>
      <c r="T15" s="77">
        <v>145759</v>
      </c>
      <c r="U15" s="15">
        <f t="shared" si="1"/>
        <v>4255.416666666667</v>
      </c>
      <c r="V15" s="77">
        <f t="shared" si="2"/>
        <v>196824</v>
      </c>
      <c r="W15" s="77">
        <v>33380</v>
      </c>
      <c r="X15" s="78">
        <f t="shared" si="3"/>
        <v>44758</v>
      </c>
    </row>
    <row r="16" spans="1:24" ht="12.75">
      <c r="A16" s="74">
        <v>3</v>
      </c>
      <c r="B16" s="74">
        <v>2</v>
      </c>
      <c r="C16" s="4">
        <v>2012</v>
      </c>
      <c r="D16" s="16" t="s">
        <v>56</v>
      </c>
      <c r="E16" s="16" t="s">
        <v>42</v>
      </c>
      <c r="F16" s="38">
        <v>4</v>
      </c>
      <c r="G16" s="38">
        <v>15</v>
      </c>
      <c r="H16" s="15">
        <v>16858</v>
      </c>
      <c r="I16" s="15">
        <v>35061</v>
      </c>
      <c r="J16" s="84">
        <v>3491</v>
      </c>
      <c r="K16" s="84">
        <v>7413</v>
      </c>
      <c r="L16" s="65">
        <f>(H16/I16*100)-100</f>
        <v>-51.9180856222013</v>
      </c>
      <c r="M16" s="15">
        <f t="shared" si="0"/>
        <v>1123.8666666666666</v>
      </c>
      <c r="N16" s="39">
        <v>15</v>
      </c>
      <c r="O16" s="15">
        <v>23697</v>
      </c>
      <c r="P16" s="15">
        <v>45692</v>
      </c>
      <c r="Q16" s="15">
        <v>5366</v>
      </c>
      <c r="R16" s="15">
        <v>10121</v>
      </c>
      <c r="S16" s="65">
        <f>(O16/P16*100)-100</f>
        <v>-48.1375295456535</v>
      </c>
      <c r="T16" s="77">
        <v>270921</v>
      </c>
      <c r="U16" s="15">
        <f t="shared" si="1"/>
        <v>1579.8</v>
      </c>
      <c r="V16" s="77">
        <f t="shared" si="2"/>
        <v>294618</v>
      </c>
      <c r="W16" s="77">
        <v>60324</v>
      </c>
      <c r="X16" s="78">
        <f t="shared" si="3"/>
        <v>65690</v>
      </c>
    </row>
    <row r="17" spans="1:24" ht="12.75">
      <c r="A17" s="74">
        <v>4</v>
      </c>
      <c r="B17" s="74">
        <v>3</v>
      </c>
      <c r="C17" s="4" t="s">
        <v>65</v>
      </c>
      <c r="D17" s="16" t="s">
        <v>49</v>
      </c>
      <c r="E17" s="16" t="s">
        <v>50</v>
      </c>
      <c r="F17" s="38">
        <v>3</v>
      </c>
      <c r="G17" s="38">
        <v>13</v>
      </c>
      <c r="H17" s="15">
        <v>10009</v>
      </c>
      <c r="I17" s="15">
        <v>13603</v>
      </c>
      <c r="J17" s="15">
        <v>1894</v>
      </c>
      <c r="K17" s="15">
        <v>2698</v>
      </c>
      <c r="L17" s="65">
        <f>(H17/I17*100)-100</f>
        <v>-26.42064250532971</v>
      </c>
      <c r="M17" s="15">
        <f t="shared" si="0"/>
        <v>769.9230769230769</v>
      </c>
      <c r="N17" s="39">
        <v>13</v>
      </c>
      <c r="O17" s="15">
        <v>13329</v>
      </c>
      <c r="P17" s="15">
        <v>17263</v>
      </c>
      <c r="Q17" s="15">
        <v>2691</v>
      </c>
      <c r="R17" s="15">
        <v>3602</v>
      </c>
      <c r="S17" s="65">
        <f>(O17/P17*100)-100</f>
        <v>-22.78862306667439</v>
      </c>
      <c r="T17" s="77">
        <v>41947</v>
      </c>
      <c r="U17" s="15">
        <f t="shared" si="1"/>
        <v>1025.3076923076924</v>
      </c>
      <c r="V17" s="77">
        <f t="shared" si="2"/>
        <v>55276</v>
      </c>
      <c r="W17" s="77">
        <v>8635</v>
      </c>
      <c r="X17" s="78">
        <f t="shared" si="3"/>
        <v>11326</v>
      </c>
    </row>
    <row r="18" spans="1:24" ht="13.5" customHeight="1">
      <c r="A18" s="74">
        <v>5</v>
      </c>
      <c r="B18" s="74" t="s">
        <v>52</v>
      </c>
      <c r="C18" s="4" t="s">
        <v>69</v>
      </c>
      <c r="D18" s="16" t="s">
        <v>56</v>
      </c>
      <c r="E18" s="16" t="s">
        <v>42</v>
      </c>
      <c r="F18" s="38">
        <v>1</v>
      </c>
      <c r="G18" s="38">
        <v>5</v>
      </c>
      <c r="H18" s="15">
        <v>8303</v>
      </c>
      <c r="I18" s="15"/>
      <c r="J18" s="94">
        <v>1824</v>
      </c>
      <c r="K18" s="94"/>
      <c r="L18" s="65"/>
      <c r="M18" s="15">
        <f t="shared" si="0"/>
        <v>1660.6</v>
      </c>
      <c r="N18" s="75">
        <v>5</v>
      </c>
      <c r="O18" s="23">
        <v>11101</v>
      </c>
      <c r="P18" s="23"/>
      <c r="Q18" s="23">
        <v>2586</v>
      </c>
      <c r="R18" s="23"/>
      <c r="S18" s="65"/>
      <c r="T18" s="77">
        <v>630</v>
      </c>
      <c r="U18" s="15">
        <f t="shared" si="1"/>
        <v>2220.2</v>
      </c>
      <c r="V18" s="77">
        <f t="shared" si="2"/>
        <v>11731</v>
      </c>
      <c r="W18" s="77">
        <v>141</v>
      </c>
      <c r="X18" s="78">
        <f t="shared" si="3"/>
        <v>2727</v>
      </c>
    </row>
    <row r="19" spans="1:24" ht="12.75">
      <c r="A19" s="74">
        <v>6</v>
      </c>
      <c r="B19" s="74">
        <v>4</v>
      </c>
      <c r="C19" s="4" t="s">
        <v>60</v>
      </c>
      <c r="D19" s="16" t="s">
        <v>51</v>
      </c>
      <c r="E19" s="16" t="s">
        <v>36</v>
      </c>
      <c r="F19" s="38">
        <v>7</v>
      </c>
      <c r="G19" s="38">
        <v>8</v>
      </c>
      <c r="H19" s="23">
        <v>7548</v>
      </c>
      <c r="I19" s="23">
        <v>12689</v>
      </c>
      <c r="J19" s="89">
        <v>1612</v>
      </c>
      <c r="K19" s="89">
        <v>2831</v>
      </c>
      <c r="L19" s="65">
        <f>(H19/I19*100)-100</f>
        <v>-40.51540704547245</v>
      </c>
      <c r="M19" s="15">
        <f t="shared" si="0"/>
        <v>943.5</v>
      </c>
      <c r="N19" s="75">
        <v>8</v>
      </c>
      <c r="O19" s="15">
        <v>9858</v>
      </c>
      <c r="P19" s="15">
        <v>16319</v>
      </c>
      <c r="Q19" s="15">
        <v>2173</v>
      </c>
      <c r="R19" s="15">
        <v>3818</v>
      </c>
      <c r="S19" s="65">
        <f>(O19/P19*100)-100</f>
        <v>-39.59188675776703</v>
      </c>
      <c r="T19" s="77">
        <v>316963</v>
      </c>
      <c r="U19" s="15">
        <f t="shared" si="1"/>
        <v>1232.25</v>
      </c>
      <c r="V19" s="77">
        <f t="shared" si="2"/>
        <v>326821</v>
      </c>
      <c r="W19" s="77">
        <v>75215</v>
      </c>
      <c r="X19" s="78">
        <f t="shared" si="3"/>
        <v>77388</v>
      </c>
    </row>
    <row r="20" spans="1:24" ht="12.75">
      <c r="A20" s="74">
        <v>7</v>
      </c>
      <c r="B20" s="74">
        <v>5</v>
      </c>
      <c r="C20" s="4" t="s">
        <v>62</v>
      </c>
      <c r="D20" s="16" t="s">
        <v>45</v>
      </c>
      <c r="E20" s="16" t="s">
        <v>44</v>
      </c>
      <c r="F20" s="38">
        <v>5</v>
      </c>
      <c r="G20" s="38">
        <v>6</v>
      </c>
      <c r="H20" s="15">
        <v>5724</v>
      </c>
      <c r="I20" s="15">
        <v>9902</v>
      </c>
      <c r="J20" s="15">
        <v>1236</v>
      </c>
      <c r="K20" s="15">
        <v>2198</v>
      </c>
      <c r="L20" s="65">
        <f>(H20/I20*100)-100</f>
        <v>-42.193496263381135</v>
      </c>
      <c r="M20" s="15">
        <f t="shared" si="0"/>
        <v>954</v>
      </c>
      <c r="N20" s="39">
        <v>6</v>
      </c>
      <c r="O20" s="15">
        <v>7378</v>
      </c>
      <c r="P20" s="15">
        <v>12886</v>
      </c>
      <c r="Q20" s="15">
        <v>1696</v>
      </c>
      <c r="R20" s="15">
        <v>3028</v>
      </c>
      <c r="S20" s="65">
        <f>(O20/P20*100)-100</f>
        <v>-42.74406332453826</v>
      </c>
      <c r="T20" s="77">
        <v>87423</v>
      </c>
      <c r="U20" s="15">
        <f t="shared" si="1"/>
        <v>1229.6666666666667</v>
      </c>
      <c r="V20" s="77">
        <f t="shared" si="2"/>
        <v>94801</v>
      </c>
      <c r="W20" s="77">
        <v>20720</v>
      </c>
      <c r="X20" s="78">
        <f t="shared" si="3"/>
        <v>22416</v>
      </c>
    </row>
    <row r="21" spans="1:24" ht="12.75">
      <c r="A21" s="74">
        <v>8</v>
      </c>
      <c r="B21" s="74">
        <v>6</v>
      </c>
      <c r="C21" s="4" t="s">
        <v>66</v>
      </c>
      <c r="D21" s="16" t="s">
        <v>45</v>
      </c>
      <c r="E21" s="16" t="s">
        <v>46</v>
      </c>
      <c r="F21" s="38">
        <v>2</v>
      </c>
      <c r="G21" s="38">
        <v>2</v>
      </c>
      <c r="H21" s="15">
        <v>4718</v>
      </c>
      <c r="I21" s="15">
        <v>6216</v>
      </c>
      <c r="J21" s="15">
        <v>895</v>
      </c>
      <c r="K21" s="15">
        <v>1186</v>
      </c>
      <c r="L21" s="65">
        <f>(H21/I21*100)-100</f>
        <v>-24.099099099099092</v>
      </c>
      <c r="M21" s="15">
        <f t="shared" si="0"/>
        <v>2359</v>
      </c>
      <c r="N21" s="75">
        <v>2</v>
      </c>
      <c r="O21" s="15">
        <v>7370</v>
      </c>
      <c r="P21" s="15">
        <v>9446</v>
      </c>
      <c r="Q21" s="15">
        <v>1452</v>
      </c>
      <c r="R21" s="15">
        <v>1876</v>
      </c>
      <c r="S21" s="65">
        <f>(O21/P21*100)-100</f>
        <v>-21.97755663773026</v>
      </c>
      <c r="T21" s="77">
        <v>20795</v>
      </c>
      <c r="U21" s="15">
        <f t="shared" si="1"/>
        <v>3685</v>
      </c>
      <c r="V21" s="77">
        <f t="shared" si="2"/>
        <v>28165</v>
      </c>
      <c r="W21" s="77">
        <v>4450</v>
      </c>
      <c r="X21" s="78">
        <f t="shared" si="3"/>
        <v>5902</v>
      </c>
    </row>
    <row r="22" spans="1:24" ht="12.75">
      <c r="A22" s="74">
        <v>9</v>
      </c>
      <c r="B22" s="74">
        <v>7</v>
      </c>
      <c r="C22" s="4" t="s">
        <v>63</v>
      </c>
      <c r="D22" s="16" t="s">
        <v>45</v>
      </c>
      <c r="E22" s="16" t="s">
        <v>46</v>
      </c>
      <c r="F22" s="38">
        <v>4</v>
      </c>
      <c r="G22" s="38">
        <v>4</v>
      </c>
      <c r="H22" s="25">
        <v>4419</v>
      </c>
      <c r="I22" s="25">
        <v>4390</v>
      </c>
      <c r="J22" s="25">
        <v>906</v>
      </c>
      <c r="K22" s="25">
        <v>961</v>
      </c>
      <c r="L22" s="65">
        <f>(H22/I22*100)-100</f>
        <v>0.6605922551252945</v>
      </c>
      <c r="M22" s="15">
        <f t="shared" si="0"/>
        <v>1104.75</v>
      </c>
      <c r="N22" s="38">
        <v>4</v>
      </c>
      <c r="O22" s="15">
        <v>5848</v>
      </c>
      <c r="P22" s="15">
        <v>6044</v>
      </c>
      <c r="Q22" s="15">
        <v>1258</v>
      </c>
      <c r="R22" s="15">
        <v>1408</v>
      </c>
      <c r="S22" s="65">
        <f>(O22/P22*100)-100</f>
        <v>-3.242885506287223</v>
      </c>
      <c r="T22" s="90">
        <v>25035</v>
      </c>
      <c r="U22" s="15">
        <f t="shared" si="1"/>
        <v>1462</v>
      </c>
      <c r="V22" s="77">
        <f t="shared" si="2"/>
        <v>30883</v>
      </c>
      <c r="W22" s="77">
        <v>5895</v>
      </c>
      <c r="X22" s="78">
        <f t="shared" si="3"/>
        <v>7153</v>
      </c>
    </row>
    <row r="23" spans="1:24" ht="12.75">
      <c r="A23" s="74">
        <v>10</v>
      </c>
      <c r="B23" s="74" t="s">
        <v>52</v>
      </c>
      <c r="C23" s="4" t="s">
        <v>70</v>
      </c>
      <c r="D23" s="16" t="s">
        <v>45</v>
      </c>
      <c r="E23" s="16" t="s">
        <v>71</v>
      </c>
      <c r="F23" s="38">
        <v>1</v>
      </c>
      <c r="G23" s="38">
        <v>4</v>
      </c>
      <c r="H23" s="25">
        <v>3725</v>
      </c>
      <c r="I23" s="25"/>
      <c r="J23" s="25">
        <v>826</v>
      </c>
      <c r="K23" s="25"/>
      <c r="L23" s="65"/>
      <c r="M23" s="15">
        <f t="shared" si="0"/>
        <v>931.25</v>
      </c>
      <c r="N23" s="75">
        <v>4</v>
      </c>
      <c r="O23" s="23">
        <v>5235</v>
      </c>
      <c r="P23" s="23"/>
      <c r="Q23" s="23">
        <v>1258</v>
      </c>
      <c r="R23" s="23"/>
      <c r="S23" s="65"/>
      <c r="T23" s="77">
        <v>477</v>
      </c>
      <c r="U23" s="15">
        <f t="shared" si="1"/>
        <v>1308.75</v>
      </c>
      <c r="V23" s="77">
        <f t="shared" si="2"/>
        <v>5712</v>
      </c>
      <c r="W23" s="79">
        <v>262</v>
      </c>
      <c r="X23" s="78">
        <f t="shared" si="3"/>
        <v>1520</v>
      </c>
    </row>
    <row r="24" spans="1:24" ht="12.75">
      <c r="A24" s="74">
        <v>11</v>
      </c>
      <c r="B24" s="74">
        <v>8</v>
      </c>
      <c r="C24" s="4" t="s">
        <v>64</v>
      </c>
      <c r="D24" s="16" t="s">
        <v>43</v>
      </c>
      <c r="E24" s="16" t="s">
        <v>44</v>
      </c>
      <c r="F24" s="38">
        <v>3</v>
      </c>
      <c r="G24" s="38">
        <v>6</v>
      </c>
      <c r="H24" s="25">
        <v>2029</v>
      </c>
      <c r="I24" s="25">
        <v>3729</v>
      </c>
      <c r="J24" s="25">
        <v>437</v>
      </c>
      <c r="K24" s="25">
        <v>825</v>
      </c>
      <c r="L24" s="65">
        <f aca="true" t="shared" si="4" ref="L24:L30">(H24/I24*100)-100</f>
        <v>-45.58862965942612</v>
      </c>
      <c r="M24" s="15">
        <f t="shared" si="0"/>
        <v>338.1666666666667</v>
      </c>
      <c r="N24" s="38">
        <v>6</v>
      </c>
      <c r="O24" s="23">
        <v>3476</v>
      </c>
      <c r="P24" s="23">
        <v>5530</v>
      </c>
      <c r="Q24" s="15">
        <v>842</v>
      </c>
      <c r="R24" s="15">
        <v>1290</v>
      </c>
      <c r="S24" s="65">
        <f aca="true" t="shared" si="5" ref="S24:S30">(O24/P24*100)-100</f>
        <v>-37.142857142857146</v>
      </c>
      <c r="T24" s="77">
        <v>15152</v>
      </c>
      <c r="U24" s="15">
        <f t="shared" si="1"/>
        <v>579.3333333333334</v>
      </c>
      <c r="V24" s="77">
        <f t="shared" si="2"/>
        <v>18628</v>
      </c>
      <c r="W24" s="79">
        <v>3540</v>
      </c>
      <c r="X24" s="78">
        <f t="shared" si="3"/>
        <v>4382</v>
      </c>
    </row>
    <row r="25" spans="1:24" ht="12.75" customHeight="1">
      <c r="A25" s="52">
        <v>12</v>
      </c>
      <c r="B25" s="74">
        <v>9</v>
      </c>
      <c r="C25" s="4" t="s">
        <v>61</v>
      </c>
      <c r="D25" s="16" t="s">
        <v>45</v>
      </c>
      <c r="E25" s="16" t="s">
        <v>46</v>
      </c>
      <c r="F25" s="38">
        <v>6</v>
      </c>
      <c r="G25" s="38">
        <v>5</v>
      </c>
      <c r="H25" s="25">
        <v>1740</v>
      </c>
      <c r="I25" s="25">
        <v>2152</v>
      </c>
      <c r="J25" s="94">
        <v>403</v>
      </c>
      <c r="K25" s="94">
        <v>478</v>
      </c>
      <c r="L25" s="65">
        <f t="shared" si="4"/>
        <v>-19.14498141263941</v>
      </c>
      <c r="M25" s="15">
        <f t="shared" si="0"/>
        <v>348</v>
      </c>
      <c r="N25" s="75">
        <v>5</v>
      </c>
      <c r="O25" s="23">
        <v>2216</v>
      </c>
      <c r="P25" s="23">
        <v>2806</v>
      </c>
      <c r="Q25" s="83">
        <v>526</v>
      </c>
      <c r="R25" s="83">
        <v>659</v>
      </c>
      <c r="S25" s="65">
        <f t="shared" si="5"/>
        <v>-21.026372059871704</v>
      </c>
      <c r="T25" s="79">
        <v>68888</v>
      </c>
      <c r="U25" s="15">
        <f t="shared" si="1"/>
        <v>443.2</v>
      </c>
      <c r="V25" s="77">
        <f t="shared" si="2"/>
        <v>71104</v>
      </c>
      <c r="W25" s="77">
        <v>15969</v>
      </c>
      <c r="X25" s="78">
        <f t="shared" si="3"/>
        <v>16495</v>
      </c>
    </row>
    <row r="26" spans="1:24" ht="12.75" customHeight="1">
      <c r="A26" s="74">
        <v>13</v>
      </c>
      <c r="B26" s="74">
        <v>10</v>
      </c>
      <c r="C26" s="4" t="s">
        <v>59</v>
      </c>
      <c r="D26" s="16" t="s">
        <v>56</v>
      </c>
      <c r="E26" s="16" t="s">
        <v>42</v>
      </c>
      <c r="F26" s="38">
        <v>8</v>
      </c>
      <c r="G26" s="38">
        <v>3</v>
      </c>
      <c r="H26" s="15">
        <v>1123</v>
      </c>
      <c r="I26" s="15">
        <v>1836</v>
      </c>
      <c r="J26" s="23">
        <v>229</v>
      </c>
      <c r="K26" s="23">
        <v>353</v>
      </c>
      <c r="L26" s="65">
        <f t="shared" si="4"/>
        <v>-38.834422657952075</v>
      </c>
      <c r="M26" s="15">
        <f t="shared" si="0"/>
        <v>374.3333333333333</v>
      </c>
      <c r="N26" s="75">
        <v>3</v>
      </c>
      <c r="O26" s="15">
        <v>1689</v>
      </c>
      <c r="P26" s="15">
        <v>2440</v>
      </c>
      <c r="Q26" s="15">
        <v>359</v>
      </c>
      <c r="R26" s="15">
        <v>487</v>
      </c>
      <c r="S26" s="65">
        <f t="shared" si="5"/>
        <v>-30.778688524590166</v>
      </c>
      <c r="T26" s="95">
        <v>44290</v>
      </c>
      <c r="U26" s="15">
        <f t="shared" si="1"/>
        <v>563</v>
      </c>
      <c r="V26" s="77">
        <f t="shared" si="2"/>
        <v>45979</v>
      </c>
      <c r="W26" s="77">
        <v>9310</v>
      </c>
      <c r="X26" s="78">
        <f t="shared" si="3"/>
        <v>9669</v>
      </c>
    </row>
    <row r="27" spans="1:24" ht="12.75">
      <c r="A27" s="74">
        <v>14</v>
      </c>
      <c r="B27" s="52">
        <v>12</v>
      </c>
      <c r="C27" s="4" t="s">
        <v>57</v>
      </c>
      <c r="D27" s="16" t="s">
        <v>49</v>
      </c>
      <c r="E27" s="16" t="s">
        <v>50</v>
      </c>
      <c r="F27" s="38">
        <v>11</v>
      </c>
      <c r="G27" s="38">
        <v>18</v>
      </c>
      <c r="H27" s="25">
        <v>707</v>
      </c>
      <c r="I27" s="25">
        <v>1876</v>
      </c>
      <c r="J27" s="25">
        <v>154</v>
      </c>
      <c r="K27" s="25">
        <v>404</v>
      </c>
      <c r="L27" s="65">
        <f t="shared" si="4"/>
        <v>-62.3134328358209</v>
      </c>
      <c r="M27" s="15">
        <f t="shared" si="0"/>
        <v>39.27777777777778</v>
      </c>
      <c r="N27" s="39">
        <v>18</v>
      </c>
      <c r="O27" s="15">
        <v>879</v>
      </c>
      <c r="P27" s="15">
        <v>2108</v>
      </c>
      <c r="Q27" s="15">
        <v>193</v>
      </c>
      <c r="R27" s="15">
        <v>456</v>
      </c>
      <c r="S27" s="65">
        <f t="shared" si="5"/>
        <v>-58.301707779886144</v>
      </c>
      <c r="T27" s="77">
        <v>241269</v>
      </c>
      <c r="U27" s="15">
        <f t="shared" si="1"/>
        <v>48.833333333333336</v>
      </c>
      <c r="V27" s="77">
        <f t="shared" si="2"/>
        <v>242148</v>
      </c>
      <c r="W27" s="79">
        <v>51332</v>
      </c>
      <c r="X27" s="78">
        <f t="shared" si="3"/>
        <v>51525</v>
      </c>
    </row>
    <row r="28" spans="1:24" ht="12.75">
      <c r="A28" s="74">
        <v>15</v>
      </c>
      <c r="B28" s="74">
        <v>11</v>
      </c>
      <c r="C28" s="4" t="s">
        <v>53</v>
      </c>
      <c r="D28" s="16" t="s">
        <v>45</v>
      </c>
      <c r="E28" s="16" t="s">
        <v>54</v>
      </c>
      <c r="F28" s="38">
        <v>15</v>
      </c>
      <c r="G28" s="38">
        <v>5</v>
      </c>
      <c r="H28" s="25">
        <v>798</v>
      </c>
      <c r="I28" s="25">
        <v>1889</v>
      </c>
      <c r="J28" s="25">
        <v>339</v>
      </c>
      <c r="K28" s="25">
        <v>419</v>
      </c>
      <c r="L28" s="65">
        <f t="shared" si="4"/>
        <v>-57.75542615140286</v>
      </c>
      <c r="M28" s="15">
        <f t="shared" si="0"/>
        <v>159.6</v>
      </c>
      <c r="N28" s="75">
        <v>5</v>
      </c>
      <c r="O28" s="15">
        <v>842</v>
      </c>
      <c r="P28" s="15">
        <v>2179</v>
      </c>
      <c r="Q28" s="15">
        <v>350</v>
      </c>
      <c r="R28" s="15">
        <v>487</v>
      </c>
      <c r="S28" s="65">
        <f t="shared" si="5"/>
        <v>-61.35842129417164</v>
      </c>
      <c r="T28" s="77">
        <v>103214</v>
      </c>
      <c r="U28" s="15">
        <f t="shared" si="1"/>
        <v>168.4</v>
      </c>
      <c r="V28" s="77">
        <f t="shared" si="2"/>
        <v>104056</v>
      </c>
      <c r="W28" s="79">
        <v>26378</v>
      </c>
      <c r="X28" s="78">
        <f t="shared" si="3"/>
        <v>26728</v>
      </c>
    </row>
    <row r="29" spans="1:24" ht="12.75">
      <c r="A29" s="74">
        <v>16</v>
      </c>
      <c r="B29" s="74">
        <v>15</v>
      </c>
      <c r="C29" s="4" t="s">
        <v>58</v>
      </c>
      <c r="D29" s="16" t="s">
        <v>43</v>
      </c>
      <c r="E29" s="16" t="s">
        <v>44</v>
      </c>
      <c r="F29" s="38">
        <v>10</v>
      </c>
      <c r="G29" s="38">
        <v>6</v>
      </c>
      <c r="H29" s="25">
        <v>78</v>
      </c>
      <c r="I29" s="25">
        <v>113</v>
      </c>
      <c r="J29" s="93">
        <v>31</v>
      </c>
      <c r="K29" s="93">
        <v>45</v>
      </c>
      <c r="L29" s="65">
        <f t="shared" si="4"/>
        <v>-30.973451327433636</v>
      </c>
      <c r="M29" s="15">
        <f t="shared" si="0"/>
        <v>13</v>
      </c>
      <c r="N29" s="39">
        <v>6</v>
      </c>
      <c r="O29" s="15">
        <v>113</v>
      </c>
      <c r="P29" s="15">
        <v>113</v>
      </c>
      <c r="Q29" s="15">
        <v>45</v>
      </c>
      <c r="R29" s="15">
        <v>45</v>
      </c>
      <c r="S29" s="65">
        <f t="shared" si="5"/>
        <v>0</v>
      </c>
      <c r="T29" s="77">
        <v>49492</v>
      </c>
      <c r="U29" s="15">
        <f t="shared" si="1"/>
        <v>18.833333333333332</v>
      </c>
      <c r="V29" s="77">
        <f t="shared" si="2"/>
        <v>49605</v>
      </c>
      <c r="W29" s="79">
        <v>11344</v>
      </c>
      <c r="X29" s="78">
        <f t="shared" si="3"/>
        <v>11389</v>
      </c>
    </row>
    <row r="30" spans="1:24" ht="12.75">
      <c r="A30" s="74">
        <v>17</v>
      </c>
      <c r="B30" s="74">
        <v>16</v>
      </c>
      <c r="C30" s="4" t="s">
        <v>55</v>
      </c>
      <c r="D30" s="16" t="s">
        <v>43</v>
      </c>
      <c r="E30" s="16" t="s">
        <v>44</v>
      </c>
      <c r="F30" s="38">
        <v>14</v>
      </c>
      <c r="G30" s="38">
        <v>10</v>
      </c>
      <c r="H30" s="15">
        <v>113</v>
      </c>
      <c r="I30" s="15">
        <v>113</v>
      </c>
      <c r="J30" s="91">
        <v>39</v>
      </c>
      <c r="K30" s="91">
        <v>28</v>
      </c>
      <c r="L30" s="65">
        <f t="shared" si="4"/>
        <v>0</v>
      </c>
      <c r="M30" s="15">
        <f t="shared" si="0"/>
        <v>11.3</v>
      </c>
      <c r="N30" s="75">
        <v>10</v>
      </c>
      <c r="O30" s="76">
        <v>113</v>
      </c>
      <c r="P30" s="76">
        <v>113</v>
      </c>
      <c r="Q30" s="76">
        <v>39</v>
      </c>
      <c r="R30" s="76">
        <v>28</v>
      </c>
      <c r="S30" s="65">
        <f t="shared" si="5"/>
        <v>0</v>
      </c>
      <c r="T30" s="77">
        <v>200699</v>
      </c>
      <c r="U30" s="15">
        <f t="shared" si="1"/>
        <v>11.3</v>
      </c>
      <c r="V30" s="77">
        <f t="shared" si="2"/>
        <v>200812</v>
      </c>
      <c r="W30" s="77">
        <v>35680</v>
      </c>
      <c r="X30" s="78">
        <f t="shared" si="3"/>
        <v>35719</v>
      </c>
    </row>
    <row r="31" spans="1:24" ht="12.75">
      <c r="A31" s="74">
        <v>18</v>
      </c>
      <c r="B31" s="74"/>
      <c r="C31" s="4"/>
      <c r="D31" s="16"/>
      <c r="E31" s="16"/>
      <c r="F31" s="38"/>
      <c r="G31" s="38"/>
      <c r="H31" s="25"/>
      <c r="I31" s="25"/>
      <c r="J31" s="83"/>
      <c r="K31" s="83"/>
      <c r="L31" s="65"/>
      <c r="M31" s="15"/>
      <c r="N31" s="38"/>
      <c r="O31" s="23"/>
      <c r="P31" s="23"/>
      <c r="Q31" s="23"/>
      <c r="R31" s="23"/>
      <c r="S31" s="65"/>
      <c r="T31" s="84"/>
      <c r="U31" s="15"/>
      <c r="V31" s="77"/>
      <c r="W31" s="77"/>
      <c r="X31" s="78"/>
    </row>
    <row r="32" spans="1:24" ht="12.75">
      <c r="A32" s="74">
        <v>19</v>
      </c>
      <c r="B32" s="74"/>
      <c r="C32" s="4"/>
      <c r="D32" s="16"/>
      <c r="E32" s="16"/>
      <c r="F32" s="38"/>
      <c r="G32" s="38"/>
      <c r="H32" s="15"/>
      <c r="I32" s="15"/>
      <c r="J32" s="15"/>
      <c r="K32" s="15"/>
      <c r="L32" s="65"/>
      <c r="M32" s="15"/>
      <c r="N32" s="75"/>
      <c r="O32" s="23"/>
      <c r="P32" s="23"/>
      <c r="Q32" s="23"/>
      <c r="R32" s="23"/>
      <c r="S32" s="67"/>
      <c r="T32" s="84"/>
      <c r="U32" s="15"/>
      <c r="V32" s="77"/>
      <c r="W32" s="77"/>
      <c r="X32" s="78"/>
    </row>
    <row r="33" spans="1:24" ht="13.5" thickBot="1">
      <c r="A33" s="51">
        <v>20</v>
      </c>
      <c r="B33" s="74"/>
      <c r="C33" s="4"/>
      <c r="D33" s="16"/>
      <c r="E33" s="16"/>
      <c r="F33" s="38"/>
      <c r="G33" s="38"/>
      <c r="H33" s="15"/>
      <c r="I33" s="15"/>
      <c r="J33" s="15"/>
      <c r="K33" s="15"/>
      <c r="L33" s="65"/>
      <c r="M33" s="15"/>
      <c r="N33" s="75"/>
      <c r="O33" s="15"/>
      <c r="P33" s="15"/>
      <c r="Q33" s="15"/>
      <c r="R33" s="15"/>
      <c r="S33" s="65"/>
      <c r="T33" s="84"/>
      <c r="U33" s="15"/>
      <c r="V33" s="77"/>
      <c r="W33" s="77"/>
      <c r="X33" s="78"/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130</v>
      </c>
      <c r="H34" s="32">
        <f>SUM(H14:H33)</f>
        <v>145407</v>
      </c>
      <c r="I34" s="32">
        <v>186910</v>
      </c>
      <c r="J34" s="32">
        <f>SUM(J14:J33)</f>
        <v>31557</v>
      </c>
      <c r="K34" s="32">
        <v>39986</v>
      </c>
      <c r="L34" s="70">
        <f>(H34/I34*100)-100</f>
        <v>-22.204804451340223</v>
      </c>
      <c r="M34" s="33">
        <f>H34/G34</f>
        <v>1118.5153846153846</v>
      </c>
      <c r="N34" s="35">
        <f>SUM(N14:N33)</f>
        <v>130</v>
      </c>
      <c r="O34" s="32">
        <f>SUM(O14:O33)</f>
        <v>198499</v>
      </c>
      <c r="P34" s="32">
        <v>258076</v>
      </c>
      <c r="Q34" s="32">
        <f>SUM(Q14:Q33)</f>
        <v>45670</v>
      </c>
      <c r="R34" s="32">
        <v>57772</v>
      </c>
      <c r="S34" s="70">
        <f>(O34/P34*100)-100</f>
        <v>-23.085060214820444</v>
      </c>
      <c r="T34" s="80">
        <f>SUM(T14:T33)</f>
        <v>1640896</v>
      </c>
      <c r="U34" s="33">
        <f>O34/N34</f>
        <v>1526.9153846153847</v>
      </c>
      <c r="V34" s="82">
        <f>SUM(V14:V33)</f>
        <v>1839395</v>
      </c>
      <c r="W34" s="81">
        <f>SUM(W14:W33)</f>
        <v>365151</v>
      </c>
      <c r="X34" s="36">
        <f>SUM(X14:X33)</f>
        <v>410821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04 - Dec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3">
        <f>'WEEKLY COMPETITIVE REPORT'!X4</f>
        <v>0.6778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03 - Dec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49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40157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48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 t="str">
        <f>'WEEKLY COMPETITIVE REPORT'!B14</f>
        <v>New</v>
      </c>
      <c r="C14" s="4" t="str">
        <f>'WEEKLY COMPETITIVE REPORT'!C14</f>
        <v>NIKO</v>
      </c>
      <c r="D14" s="4" t="str">
        <f>'WEEKLY COMPETITIVE REPORT'!D14</f>
        <v>INDEP</v>
      </c>
      <c r="E14" s="4" t="str">
        <f>'WEEKLY COMPETITIVE REPORT'!E14</f>
        <v>Karantanija</v>
      </c>
      <c r="F14" s="38">
        <f>'WEEKLY COMPETITIVE REPORT'!F14</f>
        <v>1</v>
      </c>
      <c r="G14" s="38">
        <f>'WEEKLY COMPETITIVE REPORT'!G14</f>
        <v>8</v>
      </c>
      <c r="H14" s="15">
        <f>'WEEKLY COMPETITIVE REPORT'!H14/X4</f>
        <v>58043.67069932134</v>
      </c>
      <c r="I14" s="15">
        <f>'WEEKLY COMPETITIVE REPORT'!I14/X4</f>
        <v>0</v>
      </c>
      <c r="J14" s="23">
        <f>'WEEKLY COMPETITIVE REPORT'!J14</f>
        <v>9027</v>
      </c>
      <c r="K14" s="23">
        <f>'WEEKLY COMPETITIVE REPORT'!K14</f>
        <v>0</v>
      </c>
      <c r="L14" s="65">
        <f>'WEEKLY COMPETITIVE REPORT'!L14</f>
        <v>0</v>
      </c>
      <c r="M14" s="15">
        <f aca="true" t="shared" si="0" ref="M14:M20">H14/G14</f>
        <v>7255.458837415167</v>
      </c>
      <c r="N14" s="38">
        <f>'WEEKLY COMPETITIVE REPORT'!N14</f>
        <v>8</v>
      </c>
      <c r="O14" s="15">
        <f>'WEEKLY COMPETITIVE REPORT'!O14/X4</f>
        <v>80097.37385659487</v>
      </c>
      <c r="P14" s="15">
        <f>'WEEKLY COMPETITIVE REPORT'!P14/X4</f>
        <v>0</v>
      </c>
      <c r="Q14" s="23">
        <f>'WEEKLY COMPETITIVE REPORT'!Q14</f>
        <v>13458</v>
      </c>
      <c r="R14" s="23">
        <f>'WEEKLY COMPETITIVE REPORT'!R14</f>
        <v>0</v>
      </c>
      <c r="S14" s="65">
        <f>'WEEKLY COMPETITIVE REPORT'!S14</f>
        <v>0</v>
      </c>
      <c r="T14" s="15">
        <f>'WEEKLY COMPETITIVE REPORT'!T14/X4</f>
        <v>11717.320743582179</v>
      </c>
      <c r="U14" s="15">
        <f aca="true" t="shared" si="1" ref="U14:U20">O14/N14</f>
        <v>10012.17173207436</v>
      </c>
      <c r="V14" s="26">
        <f aca="true" t="shared" si="2" ref="V14:V20">O14+T14</f>
        <v>91814.69460017706</v>
      </c>
      <c r="W14" s="23">
        <f>'WEEKLY COMPETITIVE REPORT'!W14</f>
        <v>2576</v>
      </c>
      <c r="X14" s="57">
        <f>'WEEKLY COMPETITIVE REPORT'!X14</f>
        <v>16034</v>
      </c>
    </row>
    <row r="15" spans="1:24" ht="12.75">
      <c r="A15" s="51">
        <v>2</v>
      </c>
      <c r="B15" s="4">
        <f>'WEEKLY COMPETITIVE REPORT'!B15</f>
        <v>1</v>
      </c>
      <c r="C15" s="4" t="str">
        <f>'WEEKLY COMPETITIVE REPORT'!C15</f>
        <v>NEW MOON</v>
      </c>
      <c r="D15" s="4" t="str">
        <f>'WEEKLY COMPETITIVE REPORT'!D15</f>
        <v>INDEP</v>
      </c>
      <c r="E15" s="4" t="str">
        <f>'WEEKLY COMPETITIVE REPORT'!E15</f>
        <v>Blitz</v>
      </c>
      <c r="F15" s="38">
        <f>'WEEKLY COMPETITIVE REPORT'!F15</f>
        <v>2</v>
      </c>
      <c r="G15" s="38">
        <f>'WEEKLY COMPETITIVE REPORT'!G15</f>
        <v>12</v>
      </c>
      <c r="H15" s="15">
        <f>'WEEKLY COMPETITIVE REPORT'!H15/X4</f>
        <v>56318.97314842137</v>
      </c>
      <c r="I15" s="15">
        <f>'WEEKLY COMPETITIVE REPORT'!I15/X4</f>
        <v>136490.11507819415</v>
      </c>
      <c r="J15" s="23">
        <f>'WEEKLY COMPETITIVE REPORT'!J15</f>
        <v>8214</v>
      </c>
      <c r="K15" s="23">
        <f>'WEEKLY COMPETITIVE REPORT'!K15</f>
        <v>19980</v>
      </c>
      <c r="L15" s="65">
        <f>'WEEKLY COMPETITIVE REPORT'!L15</f>
        <v>-58.73769091911407</v>
      </c>
      <c r="M15" s="15">
        <f t="shared" si="0"/>
        <v>4693.247762368447</v>
      </c>
      <c r="N15" s="38">
        <f>'WEEKLY COMPETITIVE REPORT'!N15</f>
        <v>12</v>
      </c>
      <c r="O15" s="15">
        <f>'WEEKLY COMPETITIVE REPORT'!O15/X4</f>
        <v>75339.33313661847</v>
      </c>
      <c r="P15" s="15">
        <f>'WEEKLY COMPETITIVE REPORT'!P15/X4</f>
        <v>197418.11743877252</v>
      </c>
      <c r="Q15" s="23">
        <f>'WEEKLY COMPETITIVE REPORT'!Q15</f>
        <v>11378</v>
      </c>
      <c r="R15" s="23">
        <f>'WEEKLY COMPETITIVE REPORT'!R15</f>
        <v>30192</v>
      </c>
      <c r="S15" s="65">
        <f>'WEEKLY COMPETITIVE REPORT'!S15</f>
        <v>-61.8376802929527</v>
      </c>
      <c r="T15" s="15">
        <f>'WEEKLY COMPETITIVE REPORT'!T15/X4</f>
        <v>215047.2115668339</v>
      </c>
      <c r="U15" s="15">
        <f t="shared" si="1"/>
        <v>6278.277761384873</v>
      </c>
      <c r="V15" s="26">
        <f t="shared" si="2"/>
        <v>290386.5447034524</v>
      </c>
      <c r="W15" s="23">
        <f>'WEEKLY COMPETITIVE REPORT'!W15</f>
        <v>33380</v>
      </c>
      <c r="X15" s="57">
        <f>'WEEKLY COMPETITIVE REPORT'!X15</f>
        <v>44758</v>
      </c>
    </row>
    <row r="16" spans="1:24" ht="12.75">
      <c r="A16" s="51">
        <v>3</v>
      </c>
      <c r="B16" s="4">
        <f>'WEEKLY COMPETITIVE REPORT'!B16</f>
        <v>2</v>
      </c>
      <c r="C16" s="4">
        <f>'WEEKLY COMPETITIVE REPORT'!C16</f>
        <v>2012</v>
      </c>
      <c r="D16" s="4" t="str">
        <f>'WEEKLY COMPETITIVE REPORT'!D16</f>
        <v>SONY</v>
      </c>
      <c r="E16" s="4" t="str">
        <f>'WEEKLY COMPETITIVE REPORT'!E16</f>
        <v>CF</v>
      </c>
      <c r="F16" s="38">
        <f>'WEEKLY COMPETITIVE REPORT'!F16</f>
        <v>4</v>
      </c>
      <c r="G16" s="38">
        <f>'WEEKLY COMPETITIVE REPORT'!G16</f>
        <v>15</v>
      </c>
      <c r="H16" s="15">
        <f>'WEEKLY COMPETITIVE REPORT'!H16/X4</f>
        <v>24871.643552670404</v>
      </c>
      <c r="I16" s="15">
        <f>'WEEKLY COMPETITIVE REPORT'!I16/X4</f>
        <v>51727.64827382709</v>
      </c>
      <c r="J16" s="23">
        <f>'WEEKLY COMPETITIVE REPORT'!J16</f>
        <v>3491</v>
      </c>
      <c r="K16" s="23">
        <f>'WEEKLY COMPETITIVE REPORT'!K16</f>
        <v>7413</v>
      </c>
      <c r="L16" s="65">
        <f>'WEEKLY COMPETITIVE REPORT'!L16</f>
        <v>-51.9180856222013</v>
      </c>
      <c r="M16" s="15">
        <f t="shared" si="0"/>
        <v>1658.109570178027</v>
      </c>
      <c r="N16" s="38">
        <f>'WEEKLY COMPETITIVE REPORT'!N16</f>
        <v>15</v>
      </c>
      <c r="O16" s="15">
        <f>'WEEKLY COMPETITIVE REPORT'!O16/X4</f>
        <v>34961.64060194748</v>
      </c>
      <c r="P16" s="15">
        <f>'WEEKLY COMPETITIVE REPORT'!P16/X4</f>
        <v>67412.21599291827</v>
      </c>
      <c r="Q16" s="23">
        <f>'WEEKLY COMPETITIVE REPORT'!Q16</f>
        <v>5366</v>
      </c>
      <c r="R16" s="23">
        <f>'WEEKLY COMPETITIVE REPORT'!R16</f>
        <v>10121</v>
      </c>
      <c r="S16" s="65">
        <f>'WEEKLY COMPETITIVE REPORT'!S16</f>
        <v>-48.1375295456535</v>
      </c>
      <c r="T16" s="15">
        <f>'WEEKLY COMPETITIVE REPORT'!T16/X4</f>
        <v>399706.40306875185</v>
      </c>
      <c r="U16" s="15">
        <f t="shared" si="1"/>
        <v>2330.776040129832</v>
      </c>
      <c r="V16" s="26">
        <f t="shared" si="2"/>
        <v>434668.04367069935</v>
      </c>
      <c r="W16" s="23">
        <f>'WEEKLY COMPETITIVE REPORT'!W16</f>
        <v>60324</v>
      </c>
      <c r="X16" s="57">
        <f>'WEEKLY COMPETITIVE REPORT'!X16</f>
        <v>65690</v>
      </c>
    </row>
    <row r="17" spans="1:24" ht="12.75">
      <c r="A17" s="51">
        <v>4</v>
      </c>
      <c r="B17" s="4">
        <f>'WEEKLY COMPETITIVE REPORT'!B17</f>
        <v>3</v>
      </c>
      <c r="C17" s="4" t="str">
        <f>'WEEKLY COMPETITIVE REPORT'!C17</f>
        <v>A CHRISTMAS CAROL</v>
      </c>
      <c r="D17" s="4" t="str">
        <f>'WEEKLY COMPETITIVE REPORT'!D17</f>
        <v>WDI</v>
      </c>
      <c r="E17" s="4" t="str">
        <f>'WEEKLY COMPETITIVE REPORT'!E17</f>
        <v>CENEX</v>
      </c>
      <c r="F17" s="38">
        <f>'WEEKLY COMPETITIVE REPORT'!F17</f>
        <v>3</v>
      </c>
      <c r="G17" s="38">
        <f>'WEEKLY COMPETITIVE REPORT'!G17</f>
        <v>13</v>
      </c>
      <c r="H17" s="15">
        <f>'WEEKLY COMPETITIVE REPORT'!H17/X4</f>
        <v>14766.892888757746</v>
      </c>
      <c r="I17" s="15">
        <f>'WEEKLY COMPETITIVE REPORT'!I17/X4</f>
        <v>20069.341988787255</v>
      </c>
      <c r="J17" s="23">
        <f>'WEEKLY COMPETITIVE REPORT'!J17</f>
        <v>1894</v>
      </c>
      <c r="K17" s="23">
        <f>'WEEKLY COMPETITIVE REPORT'!K17</f>
        <v>2698</v>
      </c>
      <c r="L17" s="65">
        <f>'WEEKLY COMPETITIVE REPORT'!L17</f>
        <v>-26.42064250532971</v>
      </c>
      <c r="M17" s="15">
        <f t="shared" si="0"/>
        <v>1135.9148375967497</v>
      </c>
      <c r="N17" s="38">
        <f>'WEEKLY COMPETITIVE REPORT'!N17</f>
        <v>13</v>
      </c>
      <c r="O17" s="15">
        <f>'WEEKLY COMPETITIVE REPORT'!O17/X4</f>
        <v>19665.092947772206</v>
      </c>
      <c r="P17" s="15">
        <f>'WEEKLY COMPETITIVE REPORT'!P17/X4</f>
        <v>25469.164945411627</v>
      </c>
      <c r="Q17" s="23">
        <f>'WEEKLY COMPETITIVE REPORT'!Q17</f>
        <v>2691</v>
      </c>
      <c r="R17" s="23">
        <f>'WEEKLY COMPETITIVE REPORT'!R17</f>
        <v>3602</v>
      </c>
      <c r="S17" s="65">
        <f>'WEEKLY COMPETITIVE REPORT'!S17</f>
        <v>-22.78862306667439</v>
      </c>
      <c r="T17" s="15">
        <f>'WEEKLY COMPETITIVE REPORT'!T17/X4</f>
        <v>61886.98731189142</v>
      </c>
      <c r="U17" s="15">
        <f t="shared" si="1"/>
        <v>1512.699457520939</v>
      </c>
      <c r="V17" s="26">
        <f t="shared" si="2"/>
        <v>81552.08025966362</v>
      </c>
      <c r="W17" s="23">
        <f>'WEEKLY COMPETITIVE REPORT'!W17</f>
        <v>8635</v>
      </c>
      <c r="X17" s="57">
        <f>'WEEKLY COMPETITIVE REPORT'!X17</f>
        <v>11326</v>
      </c>
    </row>
    <row r="18" spans="1:24" ht="13.5" customHeight="1">
      <c r="A18" s="51">
        <v>5</v>
      </c>
      <c r="B18" s="4" t="str">
        <f>'WEEKLY COMPETITIVE REPORT'!B18</f>
        <v>New</v>
      </c>
      <c r="C18" s="4" t="str">
        <f>'WEEKLY COMPETITIVE REPORT'!C18</f>
        <v>ZOMBIELAND</v>
      </c>
      <c r="D18" s="4" t="str">
        <f>'WEEKLY COMPETITIVE REPORT'!D18</f>
        <v>SONY</v>
      </c>
      <c r="E18" s="4" t="str">
        <f>'WEEKLY COMPETITIVE REPORT'!E18</f>
        <v>CF</v>
      </c>
      <c r="F18" s="38">
        <f>'WEEKLY COMPETITIVE REPORT'!F18</f>
        <v>1</v>
      </c>
      <c r="G18" s="38">
        <f>'WEEKLY COMPETITIVE REPORT'!G18</f>
        <v>5</v>
      </c>
      <c r="H18" s="15">
        <f>'WEEKLY COMPETITIVE REPORT'!H18/X4</f>
        <v>12249.926231926824</v>
      </c>
      <c r="I18" s="15">
        <f>'WEEKLY COMPETITIVE REPORT'!I18/X4</f>
        <v>0</v>
      </c>
      <c r="J18" s="23">
        <f>'WEEKLY COMPETITIVE REPORT'!J18</f>
        <v>1824</v>
      </c>
      <c r="K18" s="23">
        <f>'WEEKLY COMPETITIVE REPORT'!K18</f>
        <v>0</v>
      </c>
      <c r="L18" s="65">
        <f>'WEEKLY COMPETITIVE REPORT'!L18</f>
        <v>0</v>
      </c>
      <c r="M18" s="15">
        <f t="shared" si="0"/>
        <v>2449.985246385365</v>
      </c>
      <c r="N18" s="38">
        <f>'WEEKLY COMPETITIVE REPORT'!N18</f>
        <v>5</v>
      </c>
      <c r="O18" s="15">
        <f>'WEEKLY COMPETITIVE REPORT'!O18/X4</f>
        <v>16377.987606963707</v>
      </c>
      <c r="P18" s="15">
        <f>'WEEKLY COMPETITIVE REPORT'!P18/X4</f>
        <v>0</v>
      </c>
      <c r="Q18" s="23">
        <f>'WEEKLY COMPETITIVE REPORT'!Q18</f>
        <v>2586</v>
      </c>
      <c r="R18" s="23">
        <f>'WEEKLY COMPETITIVE REPORT'!R18</f>
        <v>0</v>
      </c>
      <c r="S18" s="65">
        <f>'WEEKLY COMPETITIVE REPORT'!S18</f>
        <v>0</v>
      </c>
      <c r="T18" s="15">
        <f>'WEEKLY COMPETITIVE REPORT'!T18/X4</f>
        <v>929.4777220419003</v>
      </c>
      <c r="U18" s="15">
        <f t="shared" si="1"/>
        <v>3275.5975213927413</v>
      </c>
      <c r="V18" s="26">
        <f t="shared" si="2"/>
        <v>17307.46532900561</v>
      </c>
      <c r="W18" s="23">
        <f>'WEEKLY COMPETITIVE REPORT'!W18</f>
        <v>141</v>
      </c>
      <c r="X18" s="57">
        <f>'WEEKLY COMPETITIVE REPORT'!X18</f>
        <v>2727</v>
      </c>
    </row>
    <row r="19" spans="1:24" ht="12.75">
      <c r="A19" s="51">
        <v>6</v>
      </c>
      <c r="B19" s="4">
        <f>'WEEKLY COMPETITIVE REPORT'!B19</f>
        <v>4</v>
      </c>
      <c r="C19" s="4" t="str">
        <f>'WEEKLY COMPETITIVE REPORT'!C19</f>
        <v>COUPLES RETREAT</v>
      </c>
      <c r="D19" s="4" t="str">
        <f>'WEEKLY COMPETITIVE REPORT'!D19</f>
        <v>UNI</v>
      </c>
      <c r="E19" s="4" t="str">
        <f>'WEEKLY COMPETITIVE REPORT'!E19</f>
        <v>Karantanija</v>
      </c>
      <c r="F19" s="38">
        <f>'WEEKLY COMPETITIVE REPORT'!F19</f>
        <v>7</v>
      </c>
      <c r="G19" s="38">
        <f>'WEEKLY COMPETITIVE REPORT'!G19</f>
        <v>8</v>
      </c>
      <c r="H19" s="15">
        <f>'WEEKLY COMPETITIVE REPORT'!H19/X4</f>
        <v>11136.0283269401</v>
      </c>
      <c r="I19" s="15">
        <f>'WEEKLY COMPETITIVE REPORT'!I19/X4</f>
        <v>18720.86161109472</v>
      </c>
      <c r="J19" s="23">
        <f>'WEEKLY COMPETITIVE REPORT'!J19</f>
        <v>1612</v>
      </c>
      <c r="K19" s="23">
        <f>'WEEKLY COMPETITIVE REPORT'!K19</f>
        <v>2831</v>
      </c>
      <c r="L19" s="65">
        <f>'WEEKLY COMPETITIVE REPORT'!L19</f>
        <v>-40.51540704547245</v>
      </c>
      <c r="M19" s="15">
        <f t="shared" si="0"/>
        <v>1392.0035408675126</v>
      </c>
      <c r="N19" s="38">
        <f>'WEEKLY COMPETITIVE REPORT'!N19</f>
        <v>8</v>
      </c>
      <c r="O19" s="15">
        <f>'WEEKLY COMPETITIVE REPORT'!O19/X4</f>
        <v>14544.113307760403</v>
      </c>
      <c r="P19" s="15">
        <f>'WEEKLY COMPETITIVE REPORT'!P19/X4</f>
        <v>24076.423723812335</v>
      </c>
      <c r="Q19" s="23">
        <f>'WEEKLY COMPETITIVE REPORT'!Q19</f>
        <v>2173</v>
      </c>
      <c r="R19" s="23">
        <f>'WEEKLY COMPETITIVE REPORT'!R19</f>
        <v>3818</v>
      </c>
      <c r="S19" s="65">
        <f>'WEEKLY COMPETITIVE REPORT'!S19</f>
        <v>-39.59188675776703</v>
      </c>
      <c r="T19" s="15">
        <f>'WEEKLY COMPETITIVE REPORT'!T19/X4</f>
        <v>467634.99557391566</v>
      </c>
      <c r="U19" s="15">
        <f t="shared" si="1"/>
        <v>1818.0141634700503</v>
      </c>
      <c r="V19" s="26">
        <f t="shared" si="2"/>
        <v>482179.10888167605</v>
      </c>
      <c r="W19" s="23">
        <f>'WEEKLY COMPETITIVE REPORT'!W19</f>
        <v>75215</v>
      </c>
      <c r="X19" s="57">
        <f>'WEEKLY COMPETITIVE REPORT'!X19</f>
        <v>77388</v>
      </c>
    </row>
    <row r="20" spans="1:24" ht="12.75">
      <c r="A20" s="52">
        <v>7</v>
      </c>
      <c r="B20" s="4">
        <f>'WEEKLY COMPETITIVE REPORT'!B20</f>
        <v>5</v>
      </c>
      <c r="C20" s="4" t="str">
        <f>'WEEKLY COMPETITIVE REPORT'!C20</f>
        <v>MY LIFE IN RUINS</v>
      </c>
      <c r="D20" s="4" t="str">
        <f>'WEEKLY COMPETITIVE REPORT'!D20</f>
        <v>INDEP</v>
      </c>
      <c r="E20" s="4" t="str">
        <f>'WEEKLY COMPETITIVE REPORT'!E20</f>
        <v>Blitz</v>
      </c>
      <c r="F20" s="38">
        <f>'WEEKLY COMPETITIVE REPORT'!F20</f>
        <v>5</v>
      </c>
      <c r="G20" s="38">
        <f>'WEEKLY COMPETITIVE REPORT'!G20</f>
        <v>6</v>
      </c>
      <c r="H20" s="15">
        <f>'WEEKLY COMPETITIVE REPORT'!H20/X4</f>
        <v>8444.969017409267</v>
      </c>
      <c r="I20" s="15">
        <f>'WEEKLY COMPETITIVE REPORT'!I20/X4</f>
        <v>14609.02921215698</v>
      </c>
      <c r="J20" s="23">
        <f>'WEEKLY COMPETITIVE REPORT'!J20</f>
        <v>1236</v>
      </c>
      <c r="K20" s="23">
        <f>'WEEKLY COMPETITIVE REPORT'!K20</f>
        <v>2198</v>
      </c>
      <c r="L20" s="65">
        <f>'WEEKLY COMPETITIVE REPORT'!L20</f>
        <v>-42.193496263381135</v>
      </c>
      <c r="M20" s="15">
        <f t="shared" si="0"/>
        <v>1407.4948362348778</v>
      </c>
      <c r="N20" s="38">
        <f>'WEEKLY COMPETITIVE REPORT'!N20</f>
        <v>6</v>
      </c>
      <c r="O20" s="15">
        <f>'WEEKLY COMPETITIVE REPORT'!O20/X4</f>
        <v>10885.216878135143</v>
      </c>
      <c r="P20" s="15">
        <f>'WEEKLY COMPETITIVE REPORT'!P20/X4</f>
        <v>19011.507819415758</v>
      </c>
      <c r="Q20" s="23">
        <f>'WEEKLY COMPETITIVE REPORT'!Q20</f>
        <v>1696</v>
      </c>
      <c r="R20" s="23">
        <f>'WEEKLY COMPETITIVE REPORT'!R20</f>
        <v>3028</v>
      </c>
      <c r="S20" s="65">
        <f>'WEEKLY COMPETITIVE REPORT'!S20</f>
        <v>-42.74406332453826</v>
      </c>
      <c r="T20" s="15">
        <f>'WEEKLY COMPETITIVE REPORT'!T20/X4</f>
        <v>128980.52522868103</v>
      </c>
      <c r="U20" s="15">
        <f t="shared" si="1"/>
        <v>1814.2028130225237</v>
      </c>
      <c r="V20" s="26">
        <f t="shared" si="2"/>
        <v>139865.74210681618</v>
      </c>
      <c r="W20" s="23">
        <f>'WEEKLY COMPETITIVE REPORT'!W20</f>
        <v>20720</v>
      </c>
      <c r="X20" s="57">
        <f>'WEEKLY COMPETITIVE REPORT'!X20</f>
        <v>22416</v>
      </c>
    </row>
    <row r="21" spans="1:24" ht="12.75">
      <c r="A21" s="51">
        <v>8</v>
      </c>
      <c r="B21" s="4">
        <f>'WEEKLY COMPETITIVE REPORT'!B21</f>
        <v>6</v>
      </c>
      <c r="C21" s="4" t="str">
        <f>'WEEKLY COMPETITIVE REPORT'!C21</f>
        <v>BROKEN EMBRACES</v>
      </c>
      <c r="D21" s="4" t="str">
        <f>'WEEKLY COMPETITIVE REPORT'!D21</f>
        <v>INDEP</v>
      </c>
      <c r="E21" s="4" t="str">
        <f>'WEEKLY COMPETITIVE REPORT'!E21</f>
        <v>Cinemania</v>
      </c>
      <c r="F21" s="38">
        <f>'WEEKLY COMPETITIVE REPORT'!F21</f>
        <v>2</v>
      </c>
      <c r="G21" s="38">
        <f>'WEEKLY COMPETITIVE REPORT'!G21</f>
        <v>2</v>
      </c>
      <c r="H21" s="15">
        <f>'WEEKLY COMPETITIVE REPORT'!H21/X4</f>
        <v>6960.755385069342</v>
      </c>
      <c r="I21" s="15">
        <f>'WEEKLY COMPETITIVE REPORT'!I21/X4</f>
        <v>9170.846857480083</v>
      </c>
      <c r="J21" s="23">
        <f>'WEEKLY COMPETITIVE REPORT'!J21</f>
        <v>895</v>
      </c>
      <c r="K21" s="23">
        <f>'WEEKLY COMPETITIVE REPORT'!K21</f>
        <v>1186</v>
      </c>
      <c r="L21" s="65">
        <f>'WEEKLY COMPETITIVE REPORT'!L21</f>
        <v>-24.099099099099092</v>
      </c>
      <c r="M21" s="15">
        <f aca="true" t="shared" si="3" ref="M21:M33">H21/G21</f>
        <v>3480.377692534671</v>
      </c>
      <c r="N21" s="38">
        <f>'WEEKLY COMPETITIVE REPORT'!N21</f>
        <v>2</v>
      </c>
      <c r="O21" s="15">
        <f>'WEEKLY COMPETITIVE REPORT'!O21/X4</f>
        <v>10873.413986426674</v>
      </c>
      <c r="P21" s="15">
        <f>'WEEKLY COMPETITIVE REPORT'!P21/X4</f>
        <v>13936.264384774271</v>
      </c>
      <c r="Q21" s="23">
        <f>'WEEKLY COMPETITIVE REPORT'!Q21</f>
        <v>1452</v>
      </c>
      <c r="R21" s="23">
        <f>'WEEKLY COMPETITIVE REPORT'!R21</f>
        <v>1876</v>
      </c>
      <c r="S21" s="65">
        <f>'WEEKLY COMPETITIVE REPORT'!S21</f>
        <v>-21.97755663773026</v>
      </c>
      <c r="T21" s="15">
        <f>'WEEKLY COMPETITIVE REPORT'!T21/X4</f>
        <v>30680.141634700503</v>
      </c>
      <c r="U21" s="15">
        <f aca="true" t="shared" si="4" ref="U21:U33">O21/N21</f>
        <v>5436.706993213337</v>
      </c>
      <c r="V21" s="26">
        <f aca="true" t="shared" si="5" ref="V21:V33">O21+T21</f>
        <v>41553.555621127176</v>
      </c>
      <c r="W21" s="23">
        <f>'WEEKLY COMPETITIVE REPORT'!W21</f>
        <v>4450</v>
      </c>
      <c r="X21" s="57">
        <f>'WEEKLY COMPETITIVE REPORT'!X21</f>
        <v>5902</v>
      </c>
    </row>
    <row r="22" spans="1:24" ht="12.75">
      <c r="A22" s="51">
        <v>9</v>
      </c>
      <c r="B22" s="4">
        <f>'WEEKLY COMPETITIVE REPORT'!B22</f>
        <v>7</v>
      </c>
      <c r="C22" s="4" t="str">
        <f>'WEEKLY COMPETITIVE REPORT'!C22</f>
        <v>THE BOX</v>
      </c>
      <c r="D22" s="4" t="str">
        <f>'WEEKLY COMPETITIVE REPORT'!D22</f>
        <v>INDEP</v>
      </c>
      <c r="E22" s="4" t="str">
        <f>'WEEKLY COMPETITIVE REPORT'!E22</f>
        <v>Cinemania</v>
      </c>
      <c r="F22" s="38">
        <f>'WEEKLY COMPETITIVE REPORT'!F22</f>
        <v>4</v>
      </c>
      <c r="G22" s="38">
        <f>'WEEKLY COMPETITIVE REPORT'!G22</f>
        <v>4</v>
      </c>
      <c r="H22" s="15">
        <f>'WEEKLY COMPETITIVE REPORT'!H22/X4</f>
        <v>6519.622307465329</v>
      </c>
      <c r="I22" s="15">
        <f>'WEEKLY COMPETITIVE REPORT'!I22/X4</f>
        <v>6476.836825022131</v>
      </c>
      <c r="J22" s="23">
        <f>'WEEKLY COMPETITIVE REPORT'!J22</f>
        <v>906</v>
      </c>
      <c r="K22" s="23">
        <f>'WEEKLY COMPETITIVE REPORT'!K22</f>
        <v>961</v>
      </c>
      <c r="L22" s="65">
        <f>'WEEKLY COMPETITIVE REPORT'!L22</f>
        <v>0.6605922551252945</v>
      </c>
      <c r="M22" s="15">
        <f t="shared" si="3"/>
        <v>1629.9055768663322</v>
      </c>
      <c r="N22" s="38">
        <f>'WEEKLY COMPETITIVE REPORT'!N22</f>
        <v>4</v>
      </c>
      <c r="O22" s="15">
        <f>'WEEKLY COMPETITIVE REPORT'!O22/X4</f>
        <v>8627.913838890528</v>
      </c>
      <c r="P22" s="15">
        <f>'WEEKLY COMPETITIVE REPORT'!P22/X4</f>
        <v>8917.084685748008</v>
      </c>
      <c r="Q22" s="23">
        <f>'WEEKLY COMPETITIVE REPORT'!Q22</f>
        <v>1258</v>
      </c>
      <c r="R22" s="23">
        <f>'WEEKLY COMPETITIVE REPORT'!R22</f>
        <v>1408</v>
      </c>
      <c r="S22" s="65">
        <f>'WEEKLY COMPETITIVE REPORT'!S22</f>
        <v>-3.242885506287223</v>
      </c>
      <c r="T22" s="15">
        <f>'WEEKLY COMPETITIVE REPORT'!T22/X4</f>
        <v>36935.67424018885</v>
      </c>
      <c r="U22" s="15">
        <f t="shared" si="4"/>
        <v>2156.978459722632</v>
      </c>
      <c r="V22" s="26">
        <f t="shared" si="5"/>
        <v>45563.588079079374</v>
      </c>
      <c r="W22" s="23">
        <f>'WEEKLY COMPETITIVE REPORT'!W22</f>
        <v>5895</v>
      </c>
      <c r="X22" s="57">
        <f>'WEEKLY COMPETITIVE REPORT'!X22</f>
        <v>7153</v>
      </c>
    </row>
    <row r="23" spans="1:24" ht="12.75">
      <c r="A23" s="51">
        <v>10</v>
      </c>
      <c r="B23" s="4" t="str">
        <f>'WEEKLY COMPETITIVE REPORT'!B23</f>
        <v>New</v>
      </c>
      <c r="C23" s="4" t="str">
        <f>'WEEKLY COMPETITIVE REPORT'!C23</f>
        <v>WHIP IT</v>
      </c>
      <c r="D23" s="4" t="str">
        <f>'WEEKLY COMPETITIVE REPORT'!D23</f>
        <v>INDEP</v>
      </c>
      <c r="E23" s="4" t="str">
        <f>'WEEKLY COMPETITIVE REPORT'!E23</f>
        <v>FIVIA</v>
      </c>
      <c r="F23" s="38">
        <f>'WEEKLY COMPETITIVE REPORT'!F23</f>
        <v>1</v>
      </c>
      <c r="G23" s="38">
        <f>'WEEKLY COMPETITIVE REPORT'!G23</f>
        <v>4</v>
      </c>
      <c r="H23" s="15">
        <f>'WEEKLY COMPETITIVE REPORT'!H23/X4</f>
        <v>5495.72145175568</v>
      </c>
      <c r="I23" s="15">
        <f>'WEEKLY COMPETITIVE REPORT'!I23/X4</f>
        <v>0</v>
      </c>
      <c r="J23" s="23">
        <f>'WEEKLY COMPETITIVE REPORT'!J23</f>
        <v>826</v>
      </c>
      <c r="K23" s="23">
        <f>'WEEKLY COMPETITIVE REPORT'!K23</f>
        <v>0</v>
      </c>
      <c r="L23" s="65">
        <f>'WEEKLY COMPETITIVE REPORT'!L23</f>
        <v>0</v>
      </c>
      <c r="M23" s="15">
        <f t="shared" si="3"/>
        <v>1373.93036293892</v>
      </c>
      <c r="N23" s="38">
        <f>'WEEKLY COMPETITIVE REPORT'!N23</f>
        <v>4</v>
      </c>
      <c r="O23" s="15">
        <f>'WEEKLY COMPETITIVE REPORT'!O23/X4</f>
        <v>7723.517261729124</v>
      </c>
      <c r="P23" s="15">
        <f>'WEEKLY COMPETITIVE REPORT'!P23/X4</f>
        <v>0</v>
      </c>
      <c r="Q23" s="23">
        <f>'WEEKLY COMPETITIVE REPORT'!Q23</f>
        <v>1258</v>
      </c>
      <c r="R23" s="23">
        <f>'WEEKLY COMPETITIVE REPORT'!R23</f>
        <v>0</v>
      </c>
      <c r="S23" s="65">
        <f>'WEEKLY COMPETITIVE REPORT'!S23</f>
        <v>0</v>
      </c>
      <c r="T23" s="15">
        <f>'WEEKLY COMPETITIVE REPORT'!T23/X4</f>
        <v>703.7474181174388</v>
      </c>
      <c r="U23" s="15">
        <f t="shared" si="4"/>
        <v>1930.879315432281</v>
      </c>
      <c r="V23" s="26">
        <f t="shared" si="5"/>
        <v>8427.264679846563</v>
      </c>
      <c r="W23" s="23">
        <f>'WEEKLY COMPETITIVE REPORT'!W23</f>
        <v>262</v>
      </c>
      <c r="X23" s="57">
        <f>'WEEKLY COMPETITIVE REPORT'!X23</f>
        <v>1520</v>
      </c>
    </row>
    <row r="24" spans="1:24" ht="12.75">
      <c r="A24" s="51">
        <v>11</v>
      </c>
      <c r="B24" s="4">
        <f>'WEEKLY COMPETITIVE REPORT'!B24</f>
        <v>8</v>
      </c>
      <c r="C24" s="4" t="str">
        <f>'WEEKLY COMPETITIVE REPORT'!C24</f>
        <v>THE TIME TRAVELER'S WIFE</v>
      </c>
      <c r="D24" s="4" t="str">
        <f>'WEEKLY COMPETITIVE REPORT'!D24</f>
        <v>WB</v>
      </c>
      <c r="E24" s="4" t="str">
        <f>'WEEKLY COMPETITIVE REPORT'!E24</f>
        <v>Blitz</v>
      </c>
      <c r="F24" s="38">
        <f>'WEEKLY COMPETITIVE REPORT'!F24</f>
        <v>3</v>
      </c>
      <c r="G24" s="38">
        <f>'WEEKLY COMPETITIVE REPORT'!G24</f>
        <v>6</v>
      </c>
      <c r="H24" s="15">
        <f>'WEEKLY COMPETITIVE REPORT'!H24/X4</f>
        <v>2993.5084095603424</v>
      </c>
      <c r="I24" s="15">
        <f>'WEEKLY COMPETITIVE REPORT'!I24/X4</f>
        <v>5501.622897609915</v>
      </c>
      <c r="J24" s="23">
        <f>'WEEKLY COMPETITIVE REPORT'!J24</f>
        <v>437</v>
      </c>
      <c r="K24" s="23">
        <f>'WEEKLY COMPETITIVE REPORT'!K24</f>
        <v>825</v>
      </c>
      <c r="L24" s="65">
        <f>'WEEKLY COMPETITIVE REPORT'!L24</f>
        <v>-45.58862965942612</v>
      </c>
      <c r="M24" s="15">
        <f t="shared" si="3"/>
        <v>498.91806826005705</v>
      </c>
      <c r="N24" s="38">
        <f>'WEEKLY COMPETITIVE REPORT'!N24</f>
        <v>6</v>
      </c>
      <c r="O24" s="15">
        <f>'WEEKLY COMPETITIVE REPORT'!O24/X4</f>
        <v>5128.356447329596</v>
      </c>
      <c r="P24" s="15">
        <f>'WEEKLY COMPETITIVE REPORT'!P24/X4</f>
        <v>8158.748893478903</v>
      </c>
      <c r="Q24" s="23">
        <f>'WEEKLY COMPETITIVE REPORT'!Q24</f>
        <v>842</v>
      </c>
      <c r="R24" s="23">
        <f>'WEEKLY COMPETITIVE REPORT'!R24</f>
        <v>1290</v>
      </c>
      <c r="S24" s="65">
        <f>'WEEKLY COMPETITIVE REPORT'!S24</f>
        <v>-37.142857142857146</v>
      </c>
      <c r="T24" s="15">
        <f>'WEEKLY COMPETITIVE REPORT'!T24/X4</f>
        <v>22354.676895839482</v>
      </c>
      <c r="U24" s="15">
        <f t="shared" si="4"/>
        <v>854.7260745549328</v>
      </c>
      <c r="V24" s="26">
        <f t="shared" si="5"/>
        <v>27483.033343169078</v>
      </c>
      <c r="W24" s="23">
        <f>'WEEKLY COMPETITIVE REPORT'!W24</f>
        <v>3540</v>
      </c>
      <c r="X24" s="57">
        <f>'WEEKLY COMPETITIVE REPORT'!X24</f>
        <v>4382</v>
      </c>
    </row>
    <row r="25" spans="1:24" ht="12.75">
      <c r="A25" s="51">
        <v>12</v>
      </c>
      <c r="B25" s="4">
        <f>'WEEKLY COMPETITIVE REPORT'!B25</f>
        <v>9</v>
      </c>
      <c r="C25" s="4" t="str">
        <f>'WEEKLY COMPETITIVE REPORT'!C25</f>
        <v>SAW VI</v>
      </c>
      <c r="D25" s="4" t="str">
        <f>'WEEKLY COMPETITIVE REPORT'!D25</f>
        <v>INDEP</v>
      </c>
      <c r="E25" s="4" t="str">
        <f>'WEEKLY COMPETITIVE REPORT'!E25</f>
        <v>Cinemania</v>
      </c>
      <c r="F25" s="38">
        <f>'WEEKLY COMPETITIVE REPORT'!F25</f>
        <v>6</v>
      </c>
      <c r="G25" s="38">
        <f>'WEEKLY COMPETITIVE REPORT'!G25</f>
        <v>5</v>
      </c>
      <c r="H25" s="15">
        <f>'WEEKLY COMPETITIVE REPORT'!H25/X4</f>
        <v>2567.1289465919153</v>
      </c>
      <c r="I25" s="15">
        <f>'WEEKLY COMPETITIVE REPORT'!I25/X4</f>
        <v>3174.977869578047</v>
      </c>
      <c r="J25" s="23">
        <f>'WEEKLY COMPETITIVE REPORT'!J25</f>
        <v>403</v>
      </c>
      <c r="K25" s="23">
        <f>'WEEKLY COMPETITIVE REPORT'!K25</f>
        <v>478</v>
      </c>
      <c r="L25" s="65">
        <f>'WEEKLY COMPETITIVE REPORT'!L25</f>
        <v>-19.14498141263941</v>
      </c>
      <c r="M25" s="15">
        <f t="shared" si="3"/>
        <v>513.4257893183831</v>
      </c>
      <c r="N25" s="38">
        <f>'WEEKLY COMPETITIVE REPORT'!N25</f>
        <v>5</v>
      </c>
      <c r="O25" s="15">
        <f>'WEEKLY COMPETITIVE REPORT'!O25/X4</f>
        <v>3269.4010032457954</v>
      </c>
      <c r="P25" s="15">
        <f>'WEEKLY COMPETITIVE REPORT'!P25/X4</f>
        <v>4139.864266745353</v>
      </c>
      <c r="Q25" s="23">
        <f>'WEEKLY COMPETITIVE REPORT'!Q25</f>
        <v>526</v>
      </c>
      <c r="R25" s="23">
        <f>'WEEKLY COMPETITIVE REPORT'!R25</f>
        <v>659</v>
      </c>
      <c r="S25" s="65">
        <f>'WEEKLY COMPETITIVE REPORT'!S25</f>
        <v>-21.026372059871704</v>
      </c>
      <c r="T25" s="15">
        <f>'WEEKLY COMPETITIVE REPORT'!T25/X4</f>
        <v>101634.70050162291</v>
      </c>
      <c r="U25" s="15">
        <f t="shared" si="4"/>
        <v>653.8802006491591</v>
      </c>
      <c r="V25" s="26">
        <f t="shared" si="5"/>
        <v>104904.10150486871</v>
      </c>
      <c r="W25" s="23">
        <f>'WEEKLY COMPETITIVE REPORT'!W25</f>
        <v>15969</v>
      </c>
      <c r="X25" s="57">
        <f>'WEEKLY COMPETITIVE REPORT'!X25</f>
        <v>16495</v>
      </c>
    </row>
    <row r="26" spans="1:24" ht="12.75" customHeight="1">
      <c r="A26" s="51">
        <v>13</v>
      </c>
      <c r="B26" s="4">
        <f>'WEEKLY COMPETITIVE REPORT'!B26</f>
        <v>10</v>
      </c>
      <c r="C26" s="4" t="str">
        <f>'WEEKLY COMPETITIVE REPORT'!C26</f>
        <v>JULIE &amp; JULIA</v>
      </c>
      <c r="D26" s="4" t="str">
        <f>'WEEKLY COMPETITIVE REPORT'!D26</f>
        <v>SONY</v>
      </c>
      <c r="E26" s="4" t="str">
        <f>'WEEKLY COMPETITIVE REPORT'!E26</f>
        <v>CF</v>
      </c>
      <c r="F26" s="38">
        <f>'WEEKLY COMPETITIVE REPORT'!F26</f>
        <v>8</v>
      </c>
      <c r="G26" s="38">
        <f>'WEEKLY COMPETITIVE REPORT'!G26</f>
        <v>3</v>
      </c>
      <c r="H26" s="15">
        <f>'WEEKLY COMPETITIVE REPORT'!H26/X4</f>
        <v>1656.8309235762763</v>
      </c>
      <c r="I26" s="15">
        <f>'WEEKLY COMPETITIVE REPORT'!I26/X4</f>
        <v>2708.763647093538</v>
      </c>
      <c r="J26" s="23">
        <f>'WEEKLY COMPETITIVE REPORT'!J26</f>
        <v>229</v>
      </c>
      <c r="K26" s="23">
        <f>'WEEKLY COMPETITIVE REPORT'!K26</f>
        <v>353</v>
      </c>
      <c r="L26" s="65">
        <f>'WEEKLY COMPETITIVE REPORT'!L26</f>
        <v>-38.834422657952075</v>
      </c>
      <c r="M26" s="15">
        <f t="shared" si="3"/>
        <v>552.2769745254254</v>
      </c>
      <c r="N26" s="38">
        <f>'WEEKLY COMPETITIVE REPORT'!N26</f>
        <v>3</v>
      </c>
      <c r="O26" s="15">
        <f>'WEEKLY COMPETITIVE REPORT'!O26/X4</f>
        <v>2491.885511950428</v>
      </c>
      <c r="P26" s="15">
        <f>'WEEKLY COMPETITIVE REPORT'!P26/X4</f>
        <v>3599.8819710829157</v>
      </c>
      <c r="Q26" s="23">
        <f>'WEEKLY COMPETITIVE REPORT'!Q26</f>
        <v>359</v>
      </c>
      <c r="R26" s="23">
        <f>'WEEKLY COMPETITIVE REPORT'!R26</f>
        <v>487</v>
      </c>
      <c r="S26" s="65">
        <f>'WEEKLY COMPETITIVE REPORT'!S26</f>
        <v>-30.778688524590166</v>
      </c>
      <c r="T26" s="15">
        <f>'WEEKLY COMPETITIVE REPORT'!T26/X4</f>
        <v>65343.75922100915</v>
      </c>
      <c r="U26" s="15">
        <f t="shared" si="4"/>
        <v>830.628503983476</v>
      </c>
      <c r="V26" s="26">
        <f t="shared" si="5"/>
        <v>67835.64473295958</v>
      </c>
      <c r="W26" s="23">
        <f>'WEEKLY COMPETITIVE REPORT'!W26</f>
        <v>9310</v>
      </c>
      <c r="X26" s="57">
        <f>'WEEKLY COMPETITIVE REPORT'!X26</f>
        <v>9669</v>
      </c>
    </row>
    <row r="27" spans="1:24" ht="12.75" customHeight="1">
      <c r="A27" s="51">
        <v>14</v>
      </c>
      <c r="B27" s="4">
        <f>'WEEKLY COMPETITIVE REPORT'!B27</f>
        <v>12</v>
      </c>
      <c r="C27" s="4" t="str">
        <f>'WEEKLY COMPETITIVE REPORT'!C27</f>
        <v>UP</v>
      </c>
      <c r="D27" s="4" t="str">
        <f>'WEEKLY COMPETITIVE REPORT'!D27</f>
        <v>WDI</v>
      </c>
      <c r="E27" s="4" t="str">
        <f>'WEEKLY COMPETITIVE REPORT'!E27</f>
        <v>CENEX</v>
      </c>
      <c r="F27" s="38">
        <f>'WEEKLY COMPETITIVE REPORT'!F27</f>
        <v>11</v>
      </c>
      <c r="G27" s="38">
        <f>'WEEKLY COMPETITIVE REPORT'!G27</f>
        <v>18</v>
      </c>
      <c r="H27" s="15">
        <f>'WEEKLY COMPETITIVE REPORT'!H27/X4</f>
        <v>1043.0805547359103</v>
      </c>
      <c r="I27" s="15">
        <f>'WEEKLY COMPETITIVE REPORT'!I27/X17</f>
        <v>0.16563658838071693</v>
      </c>
      <c r="J27" s="23">
        <f>'WEEKLY COMPETITIVE REPORT'!J27</f>
        <v>154</v>
      </c>
      <c r="K27" s="23">
        <f>'WEEKLY COMPETITIVE REPORT'!K27</f>
        <v>404</v>
      </c>
      <c r="L27" s="65">
        <f>'WEEKLY COMPETITIVE REPORT'!L27</f>
        <v>-62.3134328358209</v>
      </c>
      <c r="M27" s="15">
        <f t="shared" si="3"/>
        <v>57.94891970755057</v>
      </c>
      <c r="N27" s="38">
        <f>'WEEKLY COMPETITIVE REPORT'!N27</f>
        <v>18</v>
      </c>
      <c r="O27" s="15">
        <f>'WEEKLY COMPETITIVE REPORT'!O27/X4</f>
        <v>1296.8427264679847</v>
      </c>
      <c r="P27" s="15">
        <f>'WEEKLY COMPETITIVE REPORT'!P27/X17</f>
        <v>0.18612043086703162</v>
      </c>
      <c r="Q27" s="23">
        <f>'WEEKLY COMPETITIVE REPORT'!Q27</f>
        <v>193</v>
      </c>
      <c r="R27" s="23">
        <f>'WEEKLY COMPETITIVE REPORT'!R27</f>
        <v>456</v>
      </c>
      <c r="S27" s="65">
        <f>'WEEKLY COMPETITIVE REPORT'!S27</f>
        <v>-58.301707779886144</v>
      </c>
      <c r="T27" s="15">
        <f>'WEEKLY COMPETITIVE REPORT'!T27/X17</f>
        <v>21.30222496909765</v>
      </c>
      <c r="U27" s="15">
        <f t="shared" si="4"/>
        <v>72.04681813711026</v>
      </c>
      <c r="V27" s="26">
        <f t="shared" si="5"/>
        <v>1318.1449514370822</v>
      </c>
      <c r="W27" s="23">
        <f>'WEEKLY COMPETITIVE REPORT'!W27</f>
        <v>51332</v>
      </c>
      <c r="X27" s="57">
        <f>'WEEKLY COMPETITIVE REPORT'!X27</f>
        <v>51525</v>
      </c>
    </row>
    <row r="28" spans="1:24" ht="12.75">
      <c r="A28" s="51">
        <v>15</v>
      </c>
      <c r="B28" s="4">
        <f>'WEEKLY COMPETITIVE REPORT'!B28</f>
        <v>11</v>
      </c>
      <c r="C28" s="4" t="str">
        <f>'WEEKLY COMPETITIVE REPORT'!C28</f>
        <v>GARFIELD'S FUN FEST</v>
      </c>
      <c r="D28" s="4" t="str">
        <f>'WEEKLY COMPETITIVE REPORT'!D28</f>
        <v>INDEP</v>
      </c>
      <c r="E28" s="4" t="str">
        <f>'WEEKLY COMPETITIVE REPORT'!E28</f>
        <v>Kolosej</v>
      </c>
      <c r="F28" s="38">
        <f>'WEEKLY COMPETITIVE REPORT'!F28</f>
        <v>15</v>
      </c>
      <c r="G28" s="38">
        <f>'WEEKLY COMPETITIVE REPORT'!G28</f>
        <v>5</v>
      </c>
      <c r="H28" s="15">
        <f>'WEEKLY COMPETITIVE REPORT'!H28/X4</f>
        <v>1177.3384479197405</v>
      </c>
      <c r="I28" s="15">
        <f>'WEEKLY COMPETITIVE REPORT'!I28/X17</f>
        <v>0.16678438989934663</v>
      </c>
      <c r="J28" s="23">
        <f>'WEEKLY COMPETITIVE REPORT'!J28</f>
        <v>339</v>
      </c>
      <c r="K28" s="23">
        <f>'WEEKLY COMPETITIVE REPORT'!K28</f>
        <v>419</v>
      </c>
      <c r="L28" s="65">
        <f>'WEEKLY COMPETITIVE REPORT'!L28</f>
        <v>-57.75542615140286</v>
      </c>
      <c r="M28" s="15">
        <f t="shared" si="3"/>
        <v>235.4676895839481</v>
      </c>
      <c r="N28" s="38">
        <f>'WEEKLY COMPETITIVE REPORT'!N28</f>
        <v>5</v>
      </c>
      <c r="O28" s="15">
        <f>'WEEKLY COMPETITIVE REPORT'!O28/X4</f>
        <v>1242.2543523163176</v>
      </c>
      <c r="P28" s="15">
        <f>'WEEKLY COMPETITIVE REPORT'!P28/X17</f>
        <v>0.19238919300723997</v>
      </c>
      <c r="Q28" s="23">
        <f>'WEEKLY COMPETITIVE REPORT'!Q28</f>
        <v>350</v>
      </c>
      <c r="R28" s="23">
        <f>'WEEKLY COMPETITIVE REPORT'!R28</f>
        <v>487</v>
      </c>
      <c r="S28" s="65">
        <f>'WEEKLY COMPETITIVE REPORT'!S28</f>
        <v>-61.35842129417164</v>
      </c>
      <c r="T28" s="15">
        <f>'WEEKLY COMPETITIVE REPORT'!T28/X17</f>
        <v>9.11301430337277</v>
      </c>
      <c r="U28" s="15">
        <f t="shared" si="4"/>
        <v>248.45087046326353</v>
      </c>
      <c r="V28" s="26">
        <f t="shared" si="5"/>
        <v>1251.3673666196903</v>
      </c>
      <c r="W28" s="23">
        <f>'WEEKLY COMPETITIVE REPORT'!W28</f>
        <v>26378</v>
      </c>
      <c r="X28" s="57">
        <f>'WEEKLY COMPETITIVE REPORT'!X28</f>
        <v>26728</v>
      </c>
    </row>
    <row r="29" spans="1:24" ht="12.75">
      <c r="A29" s="51">
        <v>16</v>
      </c>
      <c r="B29" s="4">
        <f>'WEEKLY COMPETITIVE REPORT'!B29</f>
        <v>15</v>
      </c>
      <c r="C29" s="4" t="str">
        <f>'WEEKLY COMPETITIVE REPORT'!C29</f>
        <v>ORPHAN</v>
      </c>
      <c r="D29" s="4" t="str">
        <f>'WEEKLY COMPETITIVE REPORT'!D29</f>
        <v>WB</v>
      </c>
      <c r="E29" s="4" t="str">
        <f>'WEEKLY COMPETITIVE REPORT'!E29</f>
        <v>Blitz</v>
      </c>
      <c r="F29" s="38">
        <f>'WEEKLY COMPETITIVE REPORT'!F29</f>
        <v>10</v>
      </c>
      <c r="G29" s="38">
        <f>'WEEKLY COMPETITIVE REPORT'!G29</f>
        <v>6</v>
      </c>
      <c r="H29" s="15">
        <f>'WEEKLY COMPETITIVE REPORT'!H29/X4</f>
        <v>115.07819415756862</v>
      </c>
      <c r="I29" s="15">
        <f>'WEEKLY COMPETITIVE REPORT'!I29/X17</f>
        <v>0.009977043969627406</v>
      </c>
      <c r="J29" s="23">
        <f>'WEEKLY COMPETITIVE REPORT'!J29</f>
        <v>31</v>
      </c>
      <c r="K29" s="23">
        <f>'WEEKLY COMPETITIVE REPORT'!K29</f>
        <v>45</v>
      </c>
      <c r="L29" s="65">
        <f>'WEEKLY COMPETITIVE REPORT'!L29</f>
        <v>-30.973451327433636</v>
      </c>
      <c r="M29" s="15">
        <f t="shared" si="3"/>
        <v>19.179699026261435</v>
      </c>
      <c r="N29" s="38">
        <f>'WEEKLY COMPETITIVE REPORT'!N29</f>
        <v>6</v>
      </c>
      <c r="O29" s="15">
        <f>'WEEKLY COMPETITIVE REPORT'!O29/X4</f>
        <v>166.71584538211863</v>
      </c>
      <c r="P29" s="15">
        <f>'WEEKLY COMPETITIVE REPORT'!P29/X17</f>
        <v>0.009977043969627406</v>
      </c>
      <c r="Q29" s="23">
        <f>'WEEKLY COMPETITIVE REPORT'!Q29</f>
        <v>45</v>
      </c>
      <c r="R29" s="23">
        <f>'WEEKLY COMPETITIVE REPORT'!R29</f>
        <v>45</v>
      </c>
      <c r="S29" s="65">
        <f>'WEEKLY COMPETITIVE REPORT'!S29</f>
        <v>0</v>
      </c>
      <c r="T29" s="15">
        <f>'WEEKLY COMPETITIVE REPORT'!T29/X4</f>
        <v>73018.58955444084</v>
      </c>
      <c r="U29" s="15">
        <f t="shared" si="4"/>
        <v>27.785974230353105</v>
      </c>
      <c r="V29" s="26">
        <f t="shared" si="5"/>
        <v>73185.30539982296</v>
      </c>
      <c r="W29" s="23">
        <f>'WEEKLY COMPETITIVE REPORT'!W29</f>
        <v>11344</v>
      </c>
      <c r="X29" s="57">
        <f>'WEEKLY COMPETITIVE REPORT'!X29</f>
        <v>11389</v>
      </c>
    </row>
    <row r="30" spans="1:24" ht="12.75">
      <c r="A30" s="52">
        <v>17</v>
      </c>
      <c r="B30" s="4">
        <f>'WEEKLY COMPETITIVE REPORT'!B30</f>
        <v>16</v>
      </c>
      <c r="C30" s="4" t="str">
        <f>'WEEKLY COMPETITIVE REPORT'!C30</f>
        <v>THE FINAL DESTINATION</v>
      </c>
      <c r="D30" s="4" t="str">
        <f>'WEEKLY COMPETITIVE REPORT'!D30</f>
        <v>WB</v>
      </c>
      <c r="E30" s="4" t="str">
        <f>'WEEKLY COMPETITIVE REPORT'!E30</f>
        <v>Blitz</v>
      </c>
      <c r="F30" s="38">
        <f>'WEEKLY COMPETITIVE REPORT'!F30</f>
        <v>14</v>
      </c>
      <c r="G30" s="38">
        <f>'WEEKLY COMPETITIVE REPORT'!G30</f>
        <v>10</v>
      </c>
      <c r="H30" s="15">
        <f>'WEEKLY COMPETITIVE REPORT'!H30/X4</f>
        <v>166.71584538211863</v>
      </c>
      <c r="I30" s="15">
        <f>'WEEKLY COMPETITIVE REPORT'!I30/X17</f>
        <v>0.009977043969627406</v>
      </c>
      <c r="J30" s="23">
        <f>'WEEKLY COMPETITIVE REPORT'!J30</f>
        <v>39</v>
      </c>
      <c r="K30" s="23">
        <f>'WEEKLY COMPETITIVE REPORT'!K30</f>
        <v>28</v>
      </c>
      <c r="L30" s="65">
        <f>'WEEKLY COMPETITIVE REPORT'!L30</f>
        <v>0</v>
      </c>
      <c r="M30" s="15">
        <f t="shared" si="3"/>
        <v>16.671584538211864</v>
      </c>
      <c r="N30" s="38">
        <f>'WEEKLY COMPETITIVE REPORT'!N30</f>
        <v>10</v>
      </c>
      <c r="O30" s="15">
        <f>'WEEKLY COMPETITIVE REPORT'!O30/X4</f>
        <v>166.71584538211863</v>
      </c>
      <c r="P30" s="15">
        <f>'WEEKLY COMPETITIVE REPORT'!P30/X17</f>
        <v>0.009977043969627406</v>
      </c>
      <c r="Q30" s="23">
        <f>'WEEKLY COMPETITIVE REPORT'!Q30</f>
        <v>39</v>
      </c>
      <c r="R30" s="23">
        <f>'WEEKLY COMPETITIVE REPORT'!R30</f>
        <v>28</v>
      </c>
      <c r="S30" s="65">
        <f>'WEEKLY COMPETITIVE REPORT'!S30</f>
        <v>0</v>
      </c>
      <c r="T30" s="15">
        <f>'WEEKLY COMPETITIVE REPORT'!T30/X4</f>
        <v>296103.5703747418</v>
      </c>
      <c r="U30" s="15">
        <f t="shared" si="4"/>
        <v>16.671584538211864</v>
      </c>
      <c r="V30" s="26">
        <f t="shared" si="5"/>
        <v>296270.28622012393</v>
      </c>
      <c r="W30" s="23">
        <f>'WEEKLY COMPETITIVE REPORT'!W30</f>
        <v>35680</v>
      </c>
      <c r="X30" s="57">
        <f>'WEEKLY COMPETITIVE REPORT'!X30</f>
        <v>35719</v>
      </c>
    </row>
    <row r="31" spans="1:24" ht="12.75">
      <c r="A31" s="51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38">
        <f>'WEEKLY COMPETITIVE REPORT'!F31</f>
        <v>0</v>
      </c>
      <c r="G31" s="38">
        <f>'WEEKLY COMPETITIVE REPORT'!G31</f>
        <v>0</v>
      </c>
      <c r="H31" s="15">
        <f>'WEEKLY COMPETITIVE REPORT'!H31/X4</f>
        <v>0</v>
      </c>
      <c r="I31" s="15">
        <f>'WEEKLY COMPETITIVE REPORT'!I31/X17</f>
        <v>0</v>
      </c>
      <c r="J31" s="23">
        <f>'WEEKLY COMPETITIVE REPORT'!J31</f>
        <v>0</v>
      </c>
      <c r="K31" s="23">
        <f>'WEEKLY COMPETITIVE REPORT'!K31</f>
        <v>0</v>
      </c>
      <c r="L31" s="65">
        <f>'WEEKLY COMPETITIVE REPORT'!L31</f>
        <v>0</v>
      </c>
      <c r="M31" s="15" t="e">
        <f t="shared" si="3"/>
        <v>#DIV/0!</v>
      </c>
      <c r="N31" s="38">
        <f>'WEEKLY COMPETITIVE REPORT'!N31</f>
        <v>0</v>
      </c>
      <c r="O31" s="15">
        <f>'WEEKLY COMPETITIVE REPORT'!O31/X4</f>
        <v>0</v>
      </c>
      <c r="P31" s="15">
        <f>'WEEKLY COMPETITIVE REPORT'!P31/X17</f>
        <v>0</v>
      </c>
      <c r="Q31" s="23">
        <f>'WEEKLY COMPETITIVE REPORT'!Q31</f>
        <v>0</v>
      </c>
      <c r="R31" s="23">
        <f>'WEEKLY COMPETITIVE REPORT'!R31</f>
        <v>0</v>
      </c>
      <c r="S31" s="65">
        <f>'WEEKLY COMPETITIVE REPORT'!S31</f>
        <v>0</v>
      </c>
      <c r="T31" s="15">
        <f>'WEEKLY COMPETITIVE REPORT'!T31/X4</f>
        <v>0</v>
      </c>
      <c r="U31" s="15" t="e">
        <f t="shared" si="4"/>
        <v>#DIV/0!</v>
      </c>
      <c r="V31" s="26">
        <f t="shared" si="5"/>
        <v>0</v>
      </c>
      <c r="W31" s="23">
        <f>'WEEKLY COMPETITIVE REPORT'!W31</f>
        <v>0</v>
      </c>
      <c r="X31" s="57">
        <f>'WEEKLY COMPETITIVE REPORT'!X31</f>
        <v>0</v>
      </c>
    </row>
    <row r="32" spans="1:24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38">
        <f>'WEEKLY COMPETITIVE REPORT'!F32</f>
        <v>0</v>
      </c>
      <c r="G32" s="38">
        <f>'WEEKLY COMPETITIVE REPORT'!G32</f>
        <v>0</v>
      </c>
      <c r="H32" s="15">
        <f>'WEEKLY COMPETITIVE REPORT'!H32/X4</f>
        <v>0</v>
      </c>
      <c r="I32" s="15">
        <f>'WEEKLY COMPETITIVE REPORT'!I32/X17</f>
        <v>0</v>
      </c>
      <c r="J32" s="23">
        <f>'WEEKLY COMPETITIVE REPORT'!J32</f>
        <v>0</v>
      </c>
      <c r="K32" s="23">
        <f>'WEEKLY COMPETITIVE REPORT'!K32</f>
        <v>0</v>
      </c>
      <c r="L32" s="65">
        <f>'WEEKLY COMPETITIVE REPORT'!L32</f>
        <v>0</v>
      </c>
      <c r="M32" s="15" t="e">
        <f t="shared" si="3"/>
        <v>#DIV/0!</v>
      </c>
      <c r="N32" s="38">
        <f>'WEEKLY COMPETITIVE REPORT'!N32</f>
        <v>0</v>
      </c>
      <c r="O32" s="15">
        <f>'WEEKLY COMPETITIVE REPORT'!O32/X4</f>
        <v>0</v>
      </c>
      <c r="P32" s="15">
        <f>'WEEKLY COMPETITIVE REPORT'!P32/X17</f>
        <v>0</v>
      </c>
      <c r="Q32" s="23">
        <f>'WEEKLY COMPETITIVE REPORT'!Q32</f>
        <v>0</v>
      </c>
      <c r="R32" s="23">
        <f>'WEEKLY COMPETITIVE REPORT'!R32</f>
        <v>0</v>
      </c>
      <c r="S32" s="65">
        <f>'WEEKLY COMPETITIVE REPORT'!S32</f>
        <v>0</v>
      </c>
      <c r="T32" s="15">
        <f>'WEEKLY COMPETITIVE REPORT'!T32/X4</f>
        <v>0</v>
      </c>
      <c r="U32" s="15" t="e">
        <f t="shared" si="4"/>
        <v>#DIV/0!</v>
      </c>
      <c r="V32" s="26">
        <f t="shared" si="5"/>
        <v>0</v>
      </c>
      <c r="W32" s="23">
        <f>'WEEKLY COMPETITIVE REPORT'!W32</f>
        <v>0</v>
      </c>
      <c r="X32" s="57">
        <f>'WEEKLY COMPETITIVE REPORT'!X32</f>
        <v>0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38">
        <f>'WEEKLY COMPETITIVE REPORT'!F33</f>
        <v>0</v>
      </c>
      <c r="G33" s="38">
        <f>'WEEKLY COMPETITIVE REPORT'!G33</f>
        <v>0</v>
      </c>
      <c r="H33" s="15">
        <f>'WEEKLY COMPETITIVE REPORT'!H33/X4</f>
        <v>0</v>
      </c>
      <c r="I33" s="15">
        <f>'WEEKLY COMPETITIVE REPORT'!I33/X17</f>
        <v>0</v>
      </c>
      <c r="J33" s="23">
        <f>'WEEKLY COMPETITIVE REPORT'!J33</f>
        <v>0</v>
      </c>
      <c r="K33" s="23">
        <f>'WEEKLY COMPETITIVE REPORT'!K33</f>
        <v>0</v>
      </c>
      <c r="L33" s="65">
        <f>'WEEKLY COMPETITIVE REPORT'!L33</f>
        <v>0</v>
      </c>
      <c r="M33" s="15" t="e">
        <f t="shared" si="3"/>
        <v>#DIV/0!</v>
      </c>
      <c r="N33" s="38">
        <f>'WEEKLY COMPETITIVE REPORT'!N33</f>
        <v>0</v>
      </c>
      <c r="O33" s="15">
        <f>'WEEKLY COMPETITIVE REPORT'!O33/X4</f>
        <v>0</v>
      </c>
      <c r="P33" s="15">
        <f>'WEEKLY COMPETITIVE REPORT'!P33/X17</f>
        <v>0</v>
      </c>
      <c r="Q33" s="23">
        <f>'WEEKLY COMPETITIVE REPORT'!Q33</f>
        <v>0</v>
      </c>
      <c r="R33" s="23">
        <f>'WEEKLY COMPETITIVE REPORT'!R33</f>
        <v>0</v>
      </c>
      <c r="S33" s="65">
        <f>'WEEKLY COMPETITIVE REPORT'!S33</f>
        <v>0</v>
      </c>
      <c r="T33" s="15">
        <f>'WEEKLY COMPETITIVE REPORT'!T33/X4</f>
        <v>0</v>
      </c>
      <c r="U33" s="15" t="e">
        <f t="shared" si="4"/>
        <v>#DIV/0!</v>
      </c>
      <c r="V33" s="26">
        <f t="shared" si="5"/>
        <v>0</v>
      </c>
      <c r="W33" s="23">
        <f>'WEEKLY COMPETITIVE REPORT'!W33</f>
        <v>0</v>
      </c>
      <c r="X33" s="57">
        <f>'WEEKLY COMPETITIVE REPORT'!X33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130</v>
      </c>
      <c r="H34" s="33">
        <f>SUM(H14:H33)</f>
        <v>214527.88433166128</v>
      </c>
      <c r="I34" s="32">
        <f>SUM(I14:I33)</f>
        <v>268650.3966359101</v>
      </c>
      <c r="J34" s="32">
        <f>SUM(J14:J33)</f>
        <v>31557</v>
      </c>
      <c r="K34" s="32">
        <f>SUM(K14:K33)</f>
        <v>39819</v>
      </c>
      <c r="L34" s="65">
        <f>'WEEKLY COMPETITIVE REPORT'!L34</f>
        <v>-22.204804451340223</v>
      </c>
      <c r="M34" s="33">
        <f>H34/G34</f>
        <v>1650.214494858933</v>
      </c>
      <c r="N34" s="41">
        <f>'WEEKLY COMPETITIVE REPORT'!N34</f>
        <v>130</v>
      </c>
      <c r="O34" s="32">
        <f>SUM(O14:O33)</f>
        <v>292857.77515491296</v>
      </c>
      <c r="P34" s="32">
        <f>SUM(P14:P33)</f>
        <v>372139.67258587177</v>
      </c>
      <c r="Q34" s="32">
        <f>SUM(Q14:Q33)</f>
        <v>45670</v>
      </c>
      <c r="R34" s="32">
        <f>SUM(R14:R33)</f>
        <v>57497</v>
      </c>
      <c r="S34" s="66">
        <f>O34/P34-100%</f>
        <v>-0.21304339008000928</v>
      </c>
      <c r="T34" s="32">
        <f>SUM(T14:T33)</f>
        <v>1912708.1962956316</v>
      </c>
      <c r="U34" s="33">
        <f>O34/N34</f>
        <v>2252.7521165762537</v>
      </c>
      <c r="V34" s="32">
        <f>SUM(V14:V33)</f>
        <v>2205565.9714505444</v>
      </c>
      <c r="W34" s="32">
        <f>SUM(W14:W33)</f>
        <v>365151</v>
      </c>
      <c r="X34" s="36">
        <f>SUM(X14:X33)</f>
        <v>410821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CENEX</cp:lastModifiedBy>
  <cp:lastPrinted>2009-10-01T10:21:10Z</cp:lastPrinted>
  <dcterms:created xsi:type="dcterms:W3CDTF">1998-07-08T11:15:35Z</dcterms:created>
  <dcterms:modified xsi:type="dcterms:W3CDTF">2009-12-10T13:35:24Z</dcterms:modified>
  <cp:category/>
  <cp:version/>
  <cp:contentType/>
  <cp:contentStatus/>
</cp:coreProperties>
</file>